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farha\Downloads\"/>
    </mc:Choice>
  </mc:AlternateContent>
  <xr:revisionPtr revIDLastSave="0" documentId="13_ncr:1_{4845D2DE-6CA7-46CC-B959-35EA8FA07E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y Slip" sheetId="1" r:id="rId1"/>
    <sheet name="Basic Pay Scales" sheetId="2" state="hidden" r:id="rId2"/>
    <sheet name="Revised Pay Scales Chart" sheetId="3" state="hidden" r:id="rId3"/>
    <sheet name="Basic Pay Scales 2016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4" l="1"/>
  <c r="E26" i="4"/>
  <c r="J25" i="4"/>
  <c r="E25" i="4"/>
  <c r="J24" i="4"/>
  <c r="E24" i="4"/>
  <c r="J23" i="4"/>
  <c r="E23" i="4"/>
  <c r="J22" i="4"/>
  <c r="E22" i="4"/>
  <c r="J21" i="4"/>
  <c r="E21" i="4"/>
  <c r="J20" i="4"/>
  <c r="E20" i="4"/>
  <c r="J19" i="4"/>
  <c r="E19" i="4"/>
  <c r="J18" i="4"/>
  <c r="E18" i="4"/>
  <c r="J17" i="4"/>
  <c r="E17" i="4"/>
  <c r="J16" i="4"/>
  <c r="E16" i="4"/>
  <c r="J15" i="4"/>
  <c r="E15" i="4"/>
  <c r="J14" i="4"/>
  <c r="E14" i="4"/>
  <c r="J13" i="4"/>
  <c r="E13" i="4"/>
  <c r="J12" i="4"/>
  <c r="E12" i="4"/>
  <c r="J11" i="4"/>
  <c r="E11" i="4"/>
  <c r="J10" i="4"/>
  <c r="E10" i="4"/>
  <c r="J9" i="4"/>
  <c r="E9" i="4"/>
  <c r="J8" i="4"/>
  <c r="E8" i="4"/>
  <c r="J7" i="4"/>
  <c r="E7" i="4"/>
  <c r="J6" i="4"/>
  <c r="E6" i="4"/>
  <c r="J5" i="4"/>
  <c r="E5" i="4"/>
  <c r="D46" i="3"/>
  <c r="C46" i="3"/>
  <c r="S46" i="3" s="1"/>
  <c r="B46" i="3"/>
  <c r="R45" i="3"/>
  <c r="Q45" i="3"/>
  <c r="N45" i="3"/>
  <c r="M45" i="3"/>
  <c r="J45" i="3"/>
  <c r="I45" i="3"/>
  <c r="F45" i="3"/>
  <c r="E45" i="3"/>
  <c r="D45" i="3"/>
  <c r="C45" i="3"/>
  <c r="P45" i="3" s="1"/>
  <c r="B45" i="3"/>
  <c r="O44" i="3"/>
  <c r="D44" i="3"/>
  <c r="C44" i="3"/>
  <c r="B44" i="3"/>
  <c r="R43" i="3"/>
  <c r="Q43" i="3"/>
  <c r="N43" i="3"/>
  <c r="M43" i="3"/>
  <c r="J43" i="3"/>
  <c r="I43" i="3"/>
  <c r="F43" i="3"/>
  <c r="E43" i="3"/>
  <c r="D43" i="3"/>
  <c r="C43" i="3"/>
  <c r="P43" i="3" s="1"/>
  <c r="B43" i="3"/>
  <c r="K42" i="3"/>
  <c r="G42" i="3"/>
  <c r="D42" i="3"/>
  <c r="C42" i="3"/>
  <c r="B42" i="3"/>
  <c r="R41" i="3"/>
  <c r="Q41" i="3"/>
  <c r="N41" i="3"/>
  <c r="M41" i="3"/>
  <c r="J41" i="3"/>
  <c r="I41" i="3"/>
  <c r="F41" i="3"/>
  <c r="E41" i="3"/>
  <c r="D41" i="3"/>
  <c r="C41" i="3"/>
  <c r="P41" i="3" s="1"/>
  <c r="B41" i="3"/>
  <c r="Y40" i="3"/>
  <c r="V40" i="3"/>
  <c r="U40" i="3"/>
  <c r="R40" i="3"/>
  <c r="Q40" i="3"/>
  <c r="N40" i="3"/>
  <c r="M40" i="3"/>
  <c r="J40" i="3"/>
  <c r="I40" i="3"/>
  <c r="F40" i="3"/>
  <c r="E40" i="3"/>
  <c r="D40" i="3"/>
  <c r="C40" i="3"/>
  <c r="X40" i="3" s="1"/>
  <c r="B40" i="3"/>
  <c r="Y39" i="3"/>
  <c r="V39" i="3"/>
  <c r="U39" i="3"/>
  <c r="R39" i="3"/>
  <c r="Q39" i="3"/>
  <c r="N39" i="3"/>
  <c r="M39" i="3"/>
  <c r="J39" i="3"/>
  <c r="I39" i="3"/>
  <c r="F39" i="3"/>
  <c r="E39" i="3"/>
  <c r="D39" i="3"/>
  <c r="C39" i="3"/>
  <c r="X39" i="3" s="1"/>
  <c r="B39" i="3"/>
  <c r="Y38" i="3"/>
  <c r="V38" i="3"/>
  <c r="U38" i="3"/>
  <c r="R38" i="3"/>
  <c r="Q38" i="3"/>
  <c r="N38" i="3"/>
  <c r="M38" i="3"/>
  <c r="J38" i="3"/>
  <c r="I38" i="3"/>
  <c r="F38" i="3"/>
  <c r="E38" i="3"/>
  <c r="D38" i="3"/>
  <c r="C38" i="3"/>
  <c r="X38" i="3" s="1"/>
  <c r="B38" i="3"/>
  <c r="Y37" i="3"/>
  <c r="V37" i="3"/>
  <c r="U37" i="3"/>
  <c r="R37" i="3"/>
  <c r="Q37" i="3"/>
  <c r="N37" i="3"/>
  <c r="M37" i="3"/>
  <c r="J37" i="3"/>
  <c r="I37" i="3"/>
  <c r="F37" i="3"/>
  <c r="E37" i="3"/>
  <c r="D37" i="3"/>
  <c r="C37" i="3"/>
  <c r="X37" i="3" s="1"/>
  <c r="B37" i="3"/>
  <c r="Y36" i="3"/>
  <c r="V36" i="3"/>
  <c r="U36" i="3"/>
  <c r="R36" i="3"/>
  <c r="Q36" i="3"/>
  <c r="N36" i="3"/>
  <c r="M36" i="3"/>
  <c r="J36" i="3"/>
  <c r="I36" i="3"/>
  <c r="F36" i="3"/>
  <c r="E36" i="3"/>
  <c r="D36" i="3"/>
  <c r="C36" i="3"/>
  <c r="X36" i="3" s="1"/>
  <c r="B36" i="3"/>
  <c r="Y35" i="3"/>
  <c r="V35" i="3"/>
  <c r="U35" i="3"/>
  <c r="R35" i="3"/>
  <c r="Q35" i="3"/>
  <c r="N35" i="3"/>
  <c r="M35" i="3"/>
  <c r="J35" i="3"/>
  <c r="I35" i="3"/>
  <c r="F35" i="3"/>
  <c r="E35" i="3"/>
  <c r="D35" i="3"/>
  <c r="C35" i="3"/>
  <c r="X35" i="3" s="1"/>
  <c r="B35" i="3"/>
  <c r="AF34" i="3"/>
  <c r="X34" i="3"/>
  <c r="P34" i="3"/>
  <c r="H34" i="3"/>
  <c r="D34" i="3"/>
  <c r="C34" i="3"/>
  <c r="B34" i="3"/>
  <c r="AH33" i="3"/>
  <c r="AG33" i="3"/>
  <c r="AD33" i="3"/>
  <c r="AC33" i="3"/>
  <c r="Z33" i="3"/>
  <c r="Y33" i="3"/>
  <c r="V33" i="3"/>
  <c r="U33" i="3"/>
  <c r="R33" i="3"/>
  <c r="Q33" i="3"/>
  <c r="N33" i="3"/>
  <c r="M33" i="3"/>
  <c r="J33" i="3"/>
  <c r="I33" i="3"/>
  <c r="F33" i="3"/>
  <c r="E33" i="3"/>
  <c r="D33" i="3"/>
  <c r="C33" i="3"/>
  <c r="AF33" i="3" s="1"/>
  <c r="B33" i="3"/>
  <c r="AI32" i="3"/>
  <c r="S32" i="3"/>
  <c r="K32" i="3"/>
  <c r="D32" i="3"/>
  <c r="C32" i="3"/>
  <c r="B32" i="3"/>
  <c r="V31" i="3"/>
  <c r="D31" i="3"/>
  <c r="C31" i="3"/>
  <c r="AH31" i="3" s="1"/>
  <c r="B31" i="3"/>
  <c r="AH30" i="3"/>
  <c r="AD30" i="3"/>
  <c r="Z30" i="3"/>
  <c r="V30" i="3"/>
  <c r="R30" i="3"/>
  <c r="N30" i="3"/>
  <c r="J30" i="3"/>
  <c r="F30" i="3"/>
  <c r="D30" i="3"/>
  <c r="C30" i="3"/>
  <c r="AG30" i="3" s="1"/>
  <c r="B30" i="3"/>
  <c r="X29" i="3"/>
  <c r="T29" i="3"/>
  <c r="I29" i="3"/>
  <c r="H29" i="3"/>
  <c r="D29" i="3"/>
  <c r="C29" i="3"/>
  <c r="AI29" i="3" s="1"/>
  <c r="B29" i="3"/>
  <c r="AE28" i="3"/>
  <c r="AD28" i="3"/>
  <c r="W28" i="3"/>
  <c r="V28" i="3"/>
  <c r="O28" i="3"/>
  <c r="N28" i="3"/>
  <c r="G28" i="3"/>
  <c r="F28" i="3"/>
  <c r="D28" i="3"/>
  <c r="C28" i="3"/>
  <c r="B28" i="3"/>
  <c r="AG27" i="3"/>
  <c r="Y27" i="3"/>
  <c r="Q27" i="3"/>
  <c r="I27" i="3"/>
  <c r="D27" i="3"/>
  <c r="AF27" i="3" s="1"/>
  <c r="C27" i="3"/>
  <c r="AI27" i="3" s="1"/>
  <c r="B27" i="3"/>
  <c r="AE26" i="3"/>
  <c r="W26" i="3"/>
  <c r="O26" i="3"/>
  <c r="G26" i="3"/>
  <c r="D26" i="3"/>
  <c r="C26" i="3"/>
  <c r="B26" i="3"/>
  <c r="D25" i="3"/>
  <c r="C25" i="3"/>
  <c r="B25" i="3"/>
  <c r="AH24" i="3"/>
  <c r="AC24" i="3"/>
  <c r="M24" i="3"/>
  <c r="G24" i="3"/>
  <c r="D24" i="3"/>
  <c r="C24" i="3"/>
  <c r="B24" i="3"/>
  <c r="AG23" i="3"/>
  <c r="AF23" i="3"/>
  <c r="AB23" i="3"/>
  <c r="AA23" i="3"/>
  <c r="W23" i="3"/>
  <c r="U23" i="3"/>
  <c r="Q23" i="3"/>
  <c r="P23" i="3"/>
  <c r="L23" i="3"/>
  <c r="K23" i="3"/>
  <c r="G23" i="3"/>
  <c r="E23" i="3"/>
  <c r="D23" i="3"/>
  <c r="C23" i="3"/>
  <c r="B23" i="3"/>
  <c r="AI22" i="3"/>
  <c r="AG22" i="3"/>
  <c r="AE22" i="3"/>
  <c r="AD22" i="3"/>
  <c r="AA22" i="3"/>
  <c r="Z22" i="3"/>
  <c r="Y22" i="3"/>
  <c r="V22" i="3"/>
  <c r="U22" i="3"/>
  <c r="S22" i="3"/>
  <c r="Q22" i="3"/>
  <c r="O22" i="3"/>
  <c r="N22" i="3"/>
  <c r="K22" i="3"/>
  <c r="J22" i="3"/>
  <c r="I22" i="3"/>
  <c r="F22" i="3"/>
  <c r="E22" i="3"/>
  <c r="D22" i="3"/>
  <c r="C22" i="3"/>
  <c r="B22" i="3"/>
  <c r="D21" i="3"/>
  <c r="AE21" i="3" s="1"/>
  <c r="C21" i="3"/>
  <c r="B21" i="3"/>
  <c r="AH20" i="3"/>
  <c r="AG20" i="3"/>
  <c r="AC20" i="3"/>
  <c r="AB20" i="3"/>
  <c r="X20" i="3"/>
  <c r="V20" i="3"/>
  <c r="R20" i="3"/>
  <c r="Q20" i="3"/>
  <c r="M20" i="3"/>
  <c r="L20" i="3"/>
  <c r="H20" i="3"/>
  <c r="F20" i="3"/>
  <c r="D20" i="3"/>
  <c r="AF20" i="3" s="1"/>
  <c r="C20" i="3"/>
  <c r="AI20" i="3" s="1"/>
  <c r="B20" i="3"/>
  <c r="D19" i="3"/>
  <c r="AH19" i="3" s="1"/>
  <c r="C19" i="3"/>
  <c r="B19" i="3"/>
  <c r="AH18" i="3"/>
  <c r="AG18" i="3"/>
  <c r="AC18" i="3"/>
  <c r="AB18" i="3"/>
  <c r="X18" i="3"/>
  <c r="V18" i="3"/>
  <c r="R18" i="3"/>
  <c r="Q18" i="3"/>
  <c r="M18" i="3"/>
  <c r="L18" i="3"/>
  <c r="H18" i="3"/>
  <c r="F18" i="3"/>
  <c r="D18" i="3"/>
  <c r="AF18" i="3" s="1"/>
  <c r="C18" i="3"/>
  <c r="AI18" i="3" s="1"/>
  <c r="B18" i="3"/>
  <c r="D17" i="3"/>
  <c r="AH17" i="3" s="1"/>
  <c r="C17" i="3"/>
  <c r="B17" i="3"/>
  <c r="D16" i="3"/>
  <c r="AD16" i="3" s="1"/>
  <c r="C16" i="3"/>
  <c r="B16" i="3"/>
  <c r="AH15" i="3"/>
  <c r="AD15" i="3"/>
  <c r="Z15" i="3"/>
  <c r="V15" i="3"/>
  <c r="R15" i="3"/>
  <c r="N15" i="3"/>
  <c r="J15" i="3"/>
  <c r="F15" i="3"/>
  <c r="D15" i="3"/>
  <c r="C15" i="3"/>
  <c r="AG15" i="3" s="1"/>
  <c r="B15" i="3"/>
  <c r="D14" i="3"/>
  <c r="AH14" i="3" s="1"/>
  <c r="C14" i="3"/>
  <c r="AI14" i="3" s="1"/>
  <c r="B14" i="3"/>
  <c r="AH13" i="3"/>
  <c r="AD13" i="3"/>
  <c r="Z13" i="3"/>
  <c r="V13" i="3"/>
  <c r="R13" i="3"/>
  <c r="N13" i="3"/>
  <c r="J13" i="3"/>
  <c r="F13" i="3"/>
  <c r="D13" i="3"/>
  <c r="C13" i="3"/>
  <c r="AG13" i="3" s="1"/>
  <c r="B13" i="3"/>
  <c r="D12" i="3"/>
  <c r="AH12" i="3" s="1"/>
  <c r="C12" i="3"/>
  <c r="AI12" i="3" s="1"/>
  <c r="B12" i="3"/>
  <c r="AH11" i="3"/>
  <c r="AD11" i="3"/>
  <c r="Z11" i="3"/>
  <c r="V11" i="3"/>
  <c r="R11" i="3"/>
  <c r="N11" i="3"/>
  <c r="J11" i="3"/>
  <c r="F11" i="3"/>
  <c r="D11" i="3"/>
  <c r="C11" i="3"/>
  <c r="AG11" i="3" s="1"/>
  <c r="B11" i="3"/>
  <c r="D10" i="3"/>
  <c r="AH10" i="3" s="1"/>
  <c r="C10" i="3"/>
  <c r="AI10" i="3" s="1"/>
  <c r="B10" i="3"/>
  <c r="AH9" i="3"/>
  <c r="AD9" i="3"/>
  <c r="Z9" i="3"/>
  <c r="V9" i="3"/>
  <c r="R9" i="3"/>
  <c r="N9" i="3"/>
  <c r="J9" i="3"/>
  <c r="F9" i="3"/>
  <c r="D9" i="3"/>
  <c r="C9" i="3"/>
  <c r="AG9" i="3" s="1"/>
  <c r="B9" i="3"/>
  <c r="D8" i="3"/>
  <c r="AH8" i="3" s="1"/>
  <c r="C8" i="3"/>
  <c r="AI8" i="3" s="1"/>
  <c r="B8" i="3"/>
  <c r="AH7" i="3"/>
  <c r="AD7" i="3"/>
  <c r="Z7" i="3"/>
  <c r="V7" i="3"/>
  <c r="R7" i="3"/>
  <c r="N7" i="3"/>
  <c r="J7" i="3"/>
  <c r="F7" i="3"/>
  <c r="D7" i="3"/>
  <c r="C7" i="3"/>
  <c r="AG7" i="3" s="1"/>
  <c r="B7" i="3"/>
  <c r="D6" i="3"/>
  <c r="AH6" i="3" s="1"/>
  <c r="C6" i="3"/>
  <c r="AI6" i="3" s="1"/>
  <c r="B6" i="3"/>
  <c r="AH5" i="3"/>
  <c r="AD5" i="3"/>
  <c r="Z5" i="3"/>
  <c r="V5" i="3"/>
  <c r="R5" i="3"/>
  <c r="N5" i="3"/>
  <c r="J5" i="3"/>
  <c r="F5" i="3"/>
  <c r="D5" i="3"/>
  <c r="C5" i="3"/>
  <c r="AG5" i="3" s="1"/>
  <c r="B5" i="3"/>
  <c r="D4" i="3"/>
  <c r="AH4" i="3" s="1"/>
  <c r="C4" i="3"/>
  <c r="AI4" i="3" s="1"/>
  <c r="AH3" i="3"/>
  <c r="AG3" i="3"/>
  <c r="AD3" i="3"/>
  <c r="AC3" i="3"/>
  <c r="Z3" i="3"/>
  <c r="Y3" i="3"/>
  <c r="V3" i="3"/>
  <c r="U3" i="3"/>
  <c r="R3" i="3"/>
  <c r="Q3" i="3"/>
  <c r="N3" i="3"/>
  <c r="M3" i="3"/>
  <c r="J3" i="3"/>
  <c r="I3" i="3"/>
  <c r="F3" i="3"/>
  <c r="E3" i="3"/>
  <c r="D3" i="3"/>
  <c r="C3" i="3"/>
  <c r="AF3" i="3" s="1"/>
  <c r="J26" i="2"/>
  <c r="E26" i="2"/>
  <c r="J25" i="2"/>
  <c r="E25" i="2"/>
  <c r="J24" i="2"/>
  <c r="E24" i="2"/>
  <c r="J23" i="2"/>
  <c r="E23" i="2"/>
  <c r="J22" i="2"/>
  <c r="E22" i="2"/>
  <c r="J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E6" i="2"/>
  <c r="J5" i="2"/>
  <c r="E5" i="2"/>
  <c r="C22" i="1"/>
  <c r="B22" i="1"/>
  <c r="C21" i="1"/>
  <c r="B21" i="1"/>
  <c r="F19" i="1"/>
  <c r="E19" i="1"/>
  <c r="C19" i="1"/>
  <c r="F18" i="1"/>
  <c r="E18" i="1"/>
  <c r="F17" i="1"/>
  <c r="E17" i="1"/>
  <c r="F16" i="1"/>
  <c r="F14" i="1"/>
  <c r="C14" i="1"/>
  <c r="F13" i="1"/>
  <c r="E13" i="1"/>
  <c r="F12" i="1"/>
  <c r="F11" i="1"/>
  <c r="C11" i="1"/>
  <c r="F10" i="1"/>
  <c r="C10" i="1"/>
  <c r="F9" i="1"/>
  <c r="C9" i="1"/>
  <c r="C17" i="1" s="1"/>
  <c r="F15" i="1" l="1"/>
  <c r="F24" i="1" s="1"/>
  <c r="H4" i="3"/>
  <c r="L4" i="3"/>
  <c r="P4" i="3"/>
  <c r="T4" i="3"/>
  <c r="X4" i="3"/>
  <c r="AB4" i="3"/>
  <c r="AF4" i="3"/>
  <c r="H6" i="3"/>
  <c r="L6" i="3"/>
  <c r="P6" i="3"/>
  <c r="T6" i="3"/>
  <c r="X6" i="3"/>
  <c r="AB6" i="3"/>
  <c r="AF6" i="3"/>
  <c r="H8" i="3"/>
  <c r="L8" i="3"/>
  <c r="P8" i="3"/>
  <c r="T8" i="3"/>
  <c r="X8" i="3"/>
  <c r="AB8" i="3"/>
  <c r="AF8" i="3"/>
  <c r="H10" i="3"/>
  <c r="L10" i="3"/>
  <c r="P10" i="3"/>
  <c r="T10" i="3"/>
  <c r="X10" i="3"/>
  <c r="AB10" i="3"/>
  <c r="AF10" i="3"/>
  <c r="H12" i="3"/>
  <c r="L12" i="3"/>
  <c r="P12" i="3"/>
  <c r="T12" i="3"/>
  <c r="X12" i="3"/>
  <c r="AB12" i="3"/>
  <c r="AF12" i="3"/>
  <c r="H14" i="3"/>
  <c r="L14" i="3"/>
  <c r="P14" i="3"/>
  <c r="T14" i="3"/>
  <c r="X14" i="3"/>
  <c r="AB14" i="3"/>
  <c r="AF14" i="3"/>
  <c r="H16" i="3"/>
  <c r="L16" i="3"/>
  <c r="Q16" i="3"/>
  <c r="V16" i="3"/>
  <c r="AB16" i="3"/>
  <c r="AG16" i="3"/>
  <c r="J17" i="3"/>
  <c r="O17" i="3"/>
  <c r="T17" i="3"/>
  <c r="Z17" i="3"/>
  <c r="AE17" i="3"/>
  <c r="J19" i="3"/>
  <c r="O19" i="3"/>
  <c r="T19" i="3"/>
  <c r="Z19" i="3"/>
  <c r="AE19" i="3"/>
  <c r="J21" i="3"/>
  <c r="O21" i="3"/>
  <c r="T21" i="3"/>
  <c r="AB21" i="3"/>
  <c r="AI21" i="3"/>
  <c r="AG25" i="3"/>
  <c r="Y25" i="3"/>
  <c r="Q25" i="3"/>
  <c r="I25" i="3"/>
  <c r="AF25" i="3"/>
  <c r="X25" i="3"/>
  <c r="P25" i="3"/>
  <c r="H25" i="3"/>
  <c r="AC25" i="3"/>
  <c r="U25" i="3"/>
  <c r="M25" i="3"/>
  <c r="E25" i="3"/>
  <c r="E4" i="3"/>
  <c r="I4" i="3"/>
  <c r="M4" i="3"/>
  <c r="Q4" i="3"/>
  <c r="U4" i="3"/>
  <c r="Y4" i="3"/>
  <c r="AC4" i="3"/>
  <c r="AG4" i="3"/>
  <c r="G5" i="3"/>
  <c r="K5" i="3"/>
  <c r="O5" i="3"/>
  <c r="S5" i="3"/>
  <c r="W5" i="3"/>
  <c r="AA5" i="3"/>
  <c r="AE5" i="3"/>
  <c r="AI5" i="3"/>
  <c r="E6" i="3"/>
  <c r="I6" i="3"/>
  <c r="M6" i="3"/>
  <c r="Q6" i="3"/>
  <c r="U6" i="3"/>
  <c r="Y6" i="3"/>
  <c r="AC6" i="3"/>
  <c r="AG6" i="3"/>
  <c r="G7" i="3"/>
  <c r="K7" i="3"/>
  <c r="O7" i="3"/>
  <c r="S7" i="3"/>
  <c r="W7" i="3"/>
  <c r="AA7" i="3"/>
  <c r="AE7" i="3"/>
  <c r="AI7" i="3"/>
  <c r="E8" i="3"/>
  <c r="I8" i="3"/>
  <c r="M8" i="3"/>
  <c r="Q8" i="3"/>
  <c r="U8" i="3"/>
  <c r="Y8" i="3"/>
  <c r="AC8" i="3"/>
  <c r="AG8" i="3"/>
  <c r="G9" i="3"/>
  <c r="K9" i="3"/>
  <c r="O9" i="3"/>
  <c r="S9" i="3"/>
  <c r="W9" i="3"/>
  <c r="AA9" i="3"/>
  <c r="AE9" i="3"/>
  <c r="AI9" i="3"/>
  <c r="E10" i="3"/>
  <c r="I10" i="3"/>
  <c r="M10" i="3"/>
  <c r="Q10" i="3"/>
  <c r="U10" i="3"/>
  <c r="Y10" i="3"/>
  <c r="AC10" i="3"/>
  <c r="AG10" i="3"/>
  <c r="G11" i="3"/>
  <c r="K11" i="3"/>
  <c r="O11" i="3"/>
  <c r="S11" i="3"/>
  <c r="W11" i="3"/>
  <c r="AA11" i="3"/>
  <c r="AE11" i="3"/>
  <c r="AI11" i="3"/>
  <c r="E12" i="3"/>
  <c r="I12" i="3"/>
  <c r="M12" i="3"/>
  <c r="Q12" i="3"/>
  <c r="U12" i="3"/>
  <c r="Y12" i="3"/>
  <c r="AC12" i="3"/>
  <c r="AG12" i="3"/>
  <c r="G13" i="3"/>
  <c r="K13" i="3"/>
  <c r="O13" i="3"/>
  <c r="S13" i="3"/>
  <c r="W13" i="3"/>
  <c r="AA13" i="3"/>
  <c r="AE13" i="3"/>
  <c r="AI13" i="3"/>
  <c r="E14" i="3"/>
  <c r="I14" i="3"/>
  <c r="M14" i="3"/>
  <c r="Q14" i="3"/>
  <c r="U14" i="3"/>
  <c r="Y14" i="3"/>
  <c r="AC14" i="3"/>
  <c r="AG14" i="3"/>
  <c r="G15" i="3"/>
  <c r="K15" i="3"/>
  <c r="O15" i="3"/>
  <c r="S15" i="3"/>
  <c r="W15" i="3"/>
  <c r="AA15" i="3"/>
  <c r="AE15" i="3"/>
  <c r="AI15" i="3"/>
  <c r="E16" i="3"/>
  <c r="I16" i="3"/>
  <c r="M16" i="3"/>
  <c r="R16" i="3"/>
  <c r="X16" i="3"/>
  <c r="AC16" i="3"/>
  <c r="AH16" i="3"/>
  <c r="F17" i="3"/>
  <c r="K17" i="3"/>
  <c r="P17" i="3"/>
  <c r="V17" i="3"/>
  <c r="AA17" i="3"/>
  <c r="AF17" i="3"/>
  <c r="F19" i="3"/>
  <c r="K19" i="3"/>
  <c r="P19" i="3"/>
  <c r="V19" i="3"/>
  <c r="AA19" i="3"/>
  <c r="AF19" i="3"/>
  <c r="F21" i="3"/>
  <c r="K21" i="3"/>
  <c r="P21" i="3"/>
  <c r="W21" i="3"/>
  <c r="AC21" i="3"/>
  <c r="L25" i="3"/>
  <c r="C16" i="1"/>
  <c r="C18" i="1"/>
  <c r="G3" i="3"/>
  <c r="K3" i="3"/>
  <c r="O3" i="3"/>
  <c r="S3" i="3"/>
  <c r="W3" i="3"/>
  <c r="AA3" i="3"/>
  <c r="AE3" i="3"/>
  <c r="AI3" i="3"/>
  <c r="F4" i="3"/>
  <c r="J4" i="3"/>
  <c r="N4" i="3"/>
  <c r="R4" i="3"/>
  <c r="V4" i="3"/>
  <c r="Z4" i="3"/>
  <c r="AD4" i="3"/>
  <c r="H5" i="3"/>
  <c r="L5" i="3"/>
  <c r="P5" i="3"/>
  <c r="T5" i="3"/>
  <c r="X5" i="3"/>
  <c r="AB5" i="3"/>
  <c r="AF5" i="3"/>
  <c r="F6" i="3"/>
  <c r="J6" i="3"/>
  <c r="N6" i="3"/>
  <c r="R6" i="3"/>
  <c r="V6" i="3"/>
  <c r="Z6" i="3"/>
  <c r="AD6" i="3"/>
  <c r="H7" i="3"/>
  <c r="L7" i="3"/>
  <c r="P7" i="3"/>
  <c r="T7" i="3"/>
  <c r="X7" i="3"/>
  <c r="AB7" i="3"/>
  <c r="AF7" i="3"/>
  <c r="F8" i="3"/>
  <c r="J8" i="3"/>
  <c r="N8" i="3"/>
  <c r="R8" i="3"/>
  <c r="V8" i="3"/>
  <c r="Z8" i="3"/>
  <c r="AD8" i="3"/>
  <c r="H9" i="3"/>
  <c r="L9" i="3"/>
  <c r="P9" i="3"/>
  <c r="T9" i="3"/>
  <c r="X9" i="3"/>
  <c r="AB9" i="3"/>
  <c r="AF9" i="3"/>
  <c r="F10" i="3"/>
  <c r="J10" i="3"/>
  <c r="N10" i="3"/>
  <c r="R10" i="3"/>
  <c r="V10" i="3"/>
  <c r="Z10" i="3"/>
  <c r="AD10" i="3"/>
  <c r="H11" i="3"/>
  <c r="L11" i="3"/>
  <c r="P11" i="3"/>
  <c r="T11" i="3"/>
  <c r="X11" i="3"/>
  <c r="AB11" i="3"/>
  <c r="AF11" i="3"/>
  <c r="F12" i="3"/>
  <c r="J12" i="3"/>
  <c r="N12" i="3"/>
  <c r="R12" i="3"/>
  <c r="V12" i="3"/>
  <c r="Z12" i="3"/>
  <c r="AD12" i="3"/>
  <c r="H13" i="3"/>
  <c r="L13" i="3"/>
  <c r="P13" i="3"/>
  <c r="T13" i="3"/>
  <c r="X13" i="3"/>
  <c r="AB13" i="3"/>
  <c r="AF13" i="3"/>
  <c r="F14" i="3"/>
  <c r="J14" i="3"/>
  <c r="N14" i="3"/>
  <c r="R14" i="3"/>
  <c r="V14" i="3"/>
  <c r="Z14" i="3"/>
  <c r="AD14" i="3"/>
  <c r="H15" i="3"/>
  <c r="L15" i="3"/>
  <c r="P15" i="3"/>
  <c r="T15" i="3"/>
  <c r="X15" i="3"/>
  <c r="AB15" i="3"/>
  <c r="AF15" i="3"/>
  <c r="F16" i="3"/>
  <c r="J16" i="3"/>
  <c r="N16" i="3"/>
  <c r="T16" i="3"/>
  <c r="Y16" i="3"/>
  <c r="G17" i="3"/>
  <c r="L17" i="3"/>
  <c r="R17" i="3"/>
  <c r="W17" i="3"/>
  <c r="AB17" i="3"/>
  <c r="I18" i="3"/>
  <c r="N18" i="3"/>
  <c r="T18" i="3"/>
  <c r="Y18" i="3"/>
  <c r="AD18" i="3"/>
  <c r="G19" i="3"/>
  <c r="L19" i="3"/>
  <c r="R19" i="3"/>
  <c r="W19" i="3"/>
  <c r="AB19" i="3"/>
  <c r="I20" i="3"/>
  <c r="N20" i="3"/>
  <c r="T20" i="3"/>
  <c r="Y20" i="3"/>
  <c r="AD20" i="3"/>
  <c r="G21" i="3"/>
  <c r="L21" i="3"/>
  <c r="R21" i="3"/>
  <c r="X21" i="3"/>
  <c r="AF24" i="3"/>
  <c r="AB24" i="3"/>
  <c r="X24" i="3"/>
  <c r="T24" i="3"/>
  <c r="P24" i="3"/>
  <c r="L24" i="3"/>
  <c r="H24" i="3"/>
  <c r="AG24" i="3"/>
  <c r="AA24" i="3"/>
  <c r="V24" i="3"/>
  <c r="Q24" i="3"/>
  <c r="K24" i="3"/>
  <c r="F24" i="3"/>
  <c r="AE24" i="3"/>
  <c r="Z24" i="3"/>
  <c r="U24" i="3"/>
  <c r="O24" i="3"/>
  <c r="J24" i="3"/>
  <c r="E24" i="3"/>
  <c r="AI24" i="3"/>
  <c r="AD24" i="3"/>
  <c r="Y24" i="3"/>
  <c r="S24" i="3"/>
  <c r="N24" i="3"/>
  <c r="I24" i="3"/>
  <c r="R24" i="3"/>
  <c r="T25" i="3"/>
  <c r="C15" i="1"/>
  <c r="C24" i="1" s="1"/>
  <c r="H3" i="3"/>
  <c r="L3" i="3"/>
  <c r="P3" i="3"/>
  <c r="T3" i="3"/>
  <c r="X3" i="3"/>
  <c r="AB3" i="3"/>
  <c r="G4" i="3"/>
  <c r="K4" i="3"/>
  <c r="O4" i="3"/>
  <c r="S4" i="3"/>
  <c r="W4" i="3"/>
  <c r="AA4" i="3"/>
  <c r="AE4" i="3"/>
  <c r="E5" i="3"/>
  <c r="I5" i="3"/>
  <c r="M5" i="3"/>
  <c r="Q5" i="3"/>
  <c r="U5" i="3"/>
  <c r="Y5" i="3"/>
  <c r="AC5" i="3"/>
  <c r="G6" i="3"/>
  <c r="K6" i="3"/>
  <c r="O6" i="3"/>
  <c r="S6" i="3"/>
  <c r="W6" i="3"/>
  <c r="AA6" i="3"/>
  <c r="AE6" i="3"/>
  <c r="E7" i="3"/>
  <c r="I7" i="3"/>
  <c r="M7" i="3"/>
  <c r="Q7" i="3"/>
  <c r="U7" i="3"/>
  <c r="Y7" i="3"/>
  <c r="AC7" i="3"/>
  <c r="G8" i="3"/>
  <c r="K8" i="3"/>
  <c r="O8" i="3"/>
  <c r="S8" i="3"/>
  <c r="W8" i="3"/>
  <c r="AA8" i="3"/>
  <c r="AE8" i="3"/>
  <c r="E9" i="3"/>
  <c r="I9" i="3"/>
  <c r="M9" i="3"/>
  <c r="Q9" i="3"/>
  <c r="U9" i="3"/>
  <c r="Y9" i="3"/>
  <c r="AC9" i="3"/>
  <c r="G10" i="3"/>
  <c r="K10" i="3"/>
  <c r="O10" i="3"/>
  <c r="S10" i="3"/>
  <c r="W10" i="3"/>
  <c r="AA10" i="3"/>
  <c r="AE10" i="3"/>
  <c r="E11" i="3"/>
  <c r="I11" i="3"/>
  <c r="M11" i="3"/>
  <c r="Q11" i="3"/>
  <c r="U11" i="3"/>
  <c r="Y11" i="3"/>
  <c r="AC11" i="3"/>
  <c r="G12" i="3"/>
  <c r="K12" i="3"/>
  <c r="O12" i="3"/>
  <c r="S12" i="3"/>
  <c r="W12" i="3"/>
  <c r="AA12" i="3"/>
  <c r="AE12" i="3"/>
  <c r="E13" i="3"/>
  <c r="I13" i="3"/>
  <c r="M13" i="3"/>
  <c r="Q13" i="3"/>
  <c r="U13" i="3"/>
  <c r="Y13" i="3"/>
  <c r="AC13" i="3"/>
  <c r="G14" i="3"/>
  <c r="K14" i="3"/>
  <c r="O14" i="3"/>
  <c r="S14" i="3"/>
  <c r="W14" i="3"/>
  <c r="AA14" i="3"/>
  <c r="AE14" i="3"/>
  <c r="E15" i="3"/>
  <c r="I15" i="3"/>
  <c r="M15" i="3"/>
  <c r="Q15" i="3"/>
  <c r="U15" i="3"/>
  <c r="Y15" i="3"/>
  <c r="AC15" i="3"/>
  <c r="AI16" i="3"/>
  <c r="AE16" i="3"/>
  <c r="AA16" i="3"/>
  <c r="W16" i="3"/>
  <c r="S16" i="3"/>
  <c r="O16" i="3"/>
  <c r="G16" i="3"/>
  <c r="K16" i="3"/>
  <c r="P16" i="3"/>
  <c r="U16" i="3"/>
  <c r="Z16" i="3"/>
  <c r="AF16" i="3"/>
  <c r="AG17" i="3"/>
  <c r="AC17" i="3"/>
  <c r="Y17" i="3"/>
  <c r="U17" i="3"/>
  <c r="Q17" i="3"/>
  <c r="M17" i="3"/>
  <c r="I17" i="3"/>
  <c r="E17" i="3"/>
  <c r="H17" i="3"/>
  <c r="N17" i="3"/>
  <c r="S17" i="3"/>
  <c r="X17" i="3"/>
  <c r="AD17" i="3"/>
  <c r="AI17" i="3"/>
  <c r="E18" i="3"/>
  <c r="J18" i="3"/>
  <c r="P18" i="3"/>
  <c r="U18" i="3"/>
  <c r="Z18" i="3"/>
  <c r="AG19" i="3"/>
  <c r="AC19" i="3"/>
  <c r="Y19" i="3"/>
  <c r="U19" i="3"/>
  <c r="Q19" i="3"/>
  <c r="M19" i="3"/>
  <c r="I19" i="3"/>
  <c r="E19" i="3"/>
  <c r="H19" i="3"/>
  <c r="N19" i="3"/>
  <c r="S19" i="3"/>
  <c r="X19" i="3"/>
  <c r="AD19" i="3"/>
  <c r="AI19" i="3"/>
  <c r="E20" i="3"/>
  <c r="J20" i="3"/>
  <c r="P20" i="3"/>
  <c r="U20" i="3"/>
  <c r="Z20" i="3"/>
  <c r="AH21" i="3"/>
  <c r="AD21" i="3"/>
  <c r="Z21" i="3"/>
  <c r="V21" i="3"/>
  <c r="AF21" i="3"/>
  <c r="AA21" i="3"/>
  <c r="U21" i="3"/>
  <c r="Q21" i="3"/>
  <c r="M21" i="3"/>
  <c r="I21" i="3"/>
  <c r="E21" i="3"/>
  <c r="H21" i="3"/>
  <c r="N21" i="3"/>
  <c r="S21" i="3"/>
  <c r="Y21" i="3"/>
  <c r="AG21" i="3"/>
  <c r="W24" i="3"/>
  <c r="AB25" i="3"/>
  <c r="AG26" i="3"/>
  <c r="AC26" i="3"/>
  <c r="Y26" i="3"/>
  <c r="U26" i="3"/>
  <c r="Q26" i="3"/>
  <c r="M26" i="3"/>
  <c r="I26" i="3"/>
  <c r="E26" i="3"/>
  <c r="AF26" i="3"/>
  <c r="AB26" i="3"/>
  <c r="X26" i="3"/>
  <c r="T26" i="3"/>
  <c r="P26" i="3"/>
  <c r="L26" i="3"/>
  <c r="H26" i="3"/>
  <c r="J26" i="3"/>
  <c r="R26" i="3"/>
  <c r="Z26" i="3"/>
  <c r="AH26" i="3"/>
  <c r="L27" i="3"/>
  <c r="T27" i="3"/>
  <c r="AB27" i="3"/>
  <c r="AG31" i="3"/>
  <c r="Y31" i="3"/>
  <c r="Q31" i="3"/>
  <c r="I31" i="3"/>
  <c r="E31" i="3"/>
  <c r="AD31" i="3"/>
  <c r="AH23" i="3"/>
  <c r="AD23" i="3"/>
  <c r="Z23" i="3"/>
  <c r="V23" i="3"/>
  <c r="R23" i="3"/>
  <c r="N23" i="3"/>
  <c r="J23" i="3"/>
  <c r="F23" i="3"/>
  <c r="H23" i="3"/>
  <c r="M23" i="3"/>
  <c r="S23" i="3"/>
  <c r="X23" i="3"/>
  <c r="AC23" i="3"/>
  <c r="AI23" i="3"/>
  <c r="K26" i="3"/>
  <c r="S26" i="3"/>
  <c r="AA26" i="3"/>
  <c r="AI26" i="3"/>
  <c r="E27" i="3"/>
  <c r="M27" i="3"/>
  <c r="U27" i="3"/>
  <c r="AC27" i="3"/>
  <c r="AG28" i="3"/>
  <c r="AC28" i="3"/>
  <c r="Y28" i="3"/>
  <c r="U28" i="3"/>
  <c r="Q28" i="3"/>
  <c r="M28" i="3"/>
  <c r="I28" i="3"/>
  <c r="E28" i="3"/>
  <c r="AF28" i="3"/>
  <c r="AB28" i="3"/>
  <c r="X28" i="3"/>
  <c r="T28" i="3"/>
  <c r="P28" i="3"/>
  <c r="L28" i="3"/>
  <c r="H28" i="3"/>
  <c r="J28" i="3"/>
  <c r="R28" i="3"/>
  <c r="Z28" i="3"/>
  <c r="AH28" i="3"/>
  <c r="AG29" i="3"/>
  <c r="AC29" i="3"/>
  <c r="Y29" i="3"/>
  <c r="U29" i="3"/>
  <c r="Q29" i="3"/>
  <c r="M29" i="3"/>
  <c r="L29" i="3"/>
  <c r="AB29" i="3"/>
  <c r="H31" i="3"/>
  <c r="G18" i="3"/>
  <c r="K18" i="3"/>
  <c r="O18" i="3"/>
  <c r="S18" i="3"/>
  <c r="W18" i="3"/>
  <c r="AA18" i="3"/>
  <c r="AE18" i="3"/>
  <c r="G20" i="3"/>
  <c r="K20" i="3"/>
  <c r="O20" i="3"/>
  <c r="S20" i="3"/>
  <c r="W20" i="3"/>
  <c r="AA20" i="3"/>
  <c r="AE20" i="3"/>
  <c r="AF22" i="3"/>
  <c r="AB22" i="3"/>
  <c r="X22" i="3"/>
  <c r="T22" i="3"/>
  <c r="P22" i="3"/>
  <c r="L22" i="3"/>
  <c r="H22" i="3"/>
  <c r="G22" i="3"/>
  <c r="M22" i="3"/>
  <c r="R22" i="3"/>
  <c r="W22" i="3"/>
  <c r="AC22" i="3"/>
  <c r="AH22" i="3"/>
  <c r="I23" i="3"/>
  <c r="O23" i="3"/>
  <c r="T23" i="3"/>
  <c r="Y23" i="3"/>
  <c r="AE23" i="3"/>
  <c r="AI25" i="3"/>
  <c r="F26" i="3"/>
  <c r="N26" i="3"/>
  <c r="V26" i="3"/>
  <c r="AD26" i="3"/>
  <c r="H27" i="3"/>
  <c r="P27" i="3"/>
  <c r="X27" i="3"/>
  <c r="K28" i="3"/>
  <c r="S28" i="3"/>
  <c r="AA28" i="3"/>
  <c r="AI28" i="3"/>
  <c r="E29" i="3"/>
  <c r="P29" i="3"/>
  <c r="AF29" i="3"/>
  <c r="N31" i="3"/>
  <c r="AH32" i="3"/>
  <c r="AD32" i="3"/>
  <c r="Z32" i="3"/>
  <c r="V32" i="3"/>
  <c r="R32" i="3"/>
  <c r="N32" i="3"/>
  <c r="J32" i="3"/>
  <c r="F32" i="3"/>
  <c r="AG32" i="3"/>
  <c r="AC32" i="3"/>
  <c r="Y32" i="3"/>
  <c r="U32" i="3"/>
  <c r="Q32" i="3"/>
  <c r="M32" i="3"/>
  <c r="I32" i="3"/>
  <c r="E32" i="3"/>
  <c r="AF32" i="3"/>
  <c r="X32" i="3"/>
  <c r="P32" i="3"/>
  <c r="H32" i="3"/>
  <c r="AE32" i="3"/>
  <c r="W32" i="3"/>
  <c r="O32" i="3"/>
  <c r="G32" i="3"/>
  <c r="AB32" i="3"/>
  <c r="T32" i="3"/>
  <c r="L32" i="3"/>
  <c r="AA32" i="3"/>
  <c r="R44" i="3"/>
  <c r="N44" i="3"/>
  <c r="J44" i="3"/>
  <c r="F44" i="3"/>
  <c r="Q44" i="3"/>
  <c r="M44" i="3"/>
  <c r="I44" i="3"/>
  <c r="E44" i="3"/>
  <c r="P44" i="3"/>
  <c r="L44" i="3"/>
  <c r="H44" i="3"/>
  <c r="K44" i="3"/>
  <c r="G44" i="3"/>
  <c r="S44" i="3"/>
  <c r="G30" i="3"/>
  <c r="K30" i="3"/>
  <c r="O30" i="3"/>
  <c r="S30" i="3"/>
  <c r="W30" i="3"/>
  <c r="AA30" i="3"/>
  <c r="AE30" i="3"/>
  <c r="AI30" i="3"/>
  <c r="AH34" i="3"/>
  <c r="AD34" i="3"/>
  <c r="Z34" i="3"/>
  <c r="V34" i="3"/>
  <c r="R34" i="3"/>
  <c r="N34" i="3"/>
  <c r="J34" i="3"/>
  <c r="F34" i="3"/>
  <c r="AG34" i="3"/>
  <c r="AC34" i="3"/>
  <c r="Y34" i="3"/>
  <c r="U34" i="3"/>
  <c r="Q34" i="3"/>
  <c r="M34" i="3"/>
  <c r="I34" i="3"/>
  <c r="E34" i="3"/>
  <c r="K34" i="3"/>
  <c r="S34" i="3"/>
  <c r="AA34" i="3"/>
  <c r="AI34" i="3"/>
  <c r="F25" i="3"/>
  <c r="J25" i="3"/>
  <c r="N25" i="3"/>
  <c r="R25" i="3"/>
  <c r="V25" i="3"/>
  <c r="Z25" i="3"/>
  <c r="AD25" i="3"/>
  <c r="AH25" i="3"/>
  <c r="F27" i="3"/>
  <c r="J27" i="3"/>
  <c r="N27" i="3"/>
  <c r="R27" i="3"/>
  <c r="V27" i="3"/>
  <c r="Z27" i="3"/>
  <c r="AD27" i="3"/>
  <c r="AH27" i="3"/>
  <c r="F29" i="3"/>
  <c r="J29" i="3"/>
  <c r="N29" i="3"/>
  <c r="R29" i="3"/>
  <c r="V29" i="3"/>
  <c r="Z29" i="3"/>
  <c r="AD29" i="3"/>
  <c r="AH29" i="3"/>
  <c r="H30" i="3"/>
  <c r="L30" i="3"/>
  <c r="P30" i="3"/>
  <c r="T30" i="3"/>
  <c r="X30" i="3"/>
  <c r="AB30" i="3"/>
  <c r="AF30" i="3"/>
  <c r="F31" i="3"/>
  <c r="J31" i="3"/>
  <c r="R31" i="3"/>
  <c r="Z31" i="3"/>
  <c r="L34" i="3"/>
  <c r="T34" i="3"/>
  <c r="AB34" i="3"/>
  <c r="R42" i="3"/>
  <c r="N42" i="3"/>
  <c r="J42" i="3"/>
  <c r="F42" i="3"/>
  <c r="Q42" i="3"/>
  <c r="M42" i="3"/>
  <c r="I42" i="3"/>
  <c r="E42" i="3"/>
  <c r="P42" i="3"/>
  <c r="L42" i="3"/>
  <c r="H42" i="3"/>
  <c r="O42" i="3"/>
  <c r="G25" i="3"/>
  <c r="K25" i="3"/>
  <c r="O25" i="3"/>
  <c r="S25" i="3"/>
  <c r="W25" i="3"/>
  <c r="AA25" i="3"/>
  <c r="AE25" i="3"/>
  <c r="G27" i="3"/>
  <c r="K27" i="3"/>
  <c r="O27" i="3"/>
  <c r="S27" i="3"/>
  <c r="W27" i="3"/>
  <c r="AA27" i="3"/>
  <c r="AE27" i="3"/>
  <c r="G29" i="3"/>
  <c r="K29" i="3"/>
  <c r="O29" i="3"/>
  <c r="S29" i="3"/>
  <c r="W29" i="3"/>
  <c r="AA29" i="3"/>
  <c r="AE29" i="3"/>
  <c r="E30" i="3"/>
  <c r="I30" i="3"/>
  <c r="M30" i="3"/>
  <c r="Q30" i="3"/>
  <c r="U30" i="3"/>
  <c r="Y30" i="3"/>
  <c r="AC30" i="3"/>
  <c r="AF31" i="3"/>
  <c r="AB31" i="3"/>
  <c r="X31" i="3"/>
  <c r="T31" i="3"/>
  <c r="P31" i="3"/>
  <c r="L31" i="3"/>
  <c r="AI31" i="3"/>
  <c r="AE31" i="3"/>
  <c r="AA31" i="3"/>
  <c r="W31" i="3"/>
  <c r="S31" i="3"/>
  <c r="O31" i="3"/>
  <c r="K31" i="3"/>
  <c r="G31" i="3"/>
  <c r="M31" i="3"/>
  <c r="U31" i="3"/>
  <c r="AC31" i="3"/>
  <c r="G34" i="3"/>
  <c r="O34" i="3"/>
  <c r="W34" i="3"/>
  <c r="AE34" i="3"/>
  <c r="S42" i="3"/>
  <c r="H46" i="3"/>
  <c r="L46" i="3"/>
  <c r="P46" i="3"/>
  <c r="G33" i="3"/>
  <c r="K33" i="3"/>
  <c r="O33" i="3"/>
  <c r="S33" i="3"/>
  <c r="W33" i="3"/>
  <c r="AA33" i="3"/>
  <c r="AE33" i="3"/>
  <c r="AI33" i="3"/>
  <c r="G35" i="3"/>
  <c r="K35" i="3"/>
  <c r="O35" i="3"/>
  <c r="S35" i="3"/>
  <c r="W35" i="3"/>
  <c r="G36" i="3"/>
  <c r="K36" i="3"/>
  <c r="O36" i="3"/>
  <c r="S36" i="3"/>
  <c r="W36" i="3"/>
  <c r="G37" i="3"/>
  <c r="K37" i="3"/>
  <c r="O37" i="3"/>
  <c r="S37" i="3"/>
  <c r="W37" i="3"/>
  <c r="G38" i="3"/>
  <c r="K38" i="3"/>
  <c r="O38" i="3"/>
  <c r="S38" i="3"/>
  <c r="W38" i="3"/>
  <c r="G39" i="3"/>
  <c r="K39" i="3"/>
  <c r="O39" i="3"/>
  <c r="S39" i="3"/>
  <c r="W39" i="3"/>
  <c r="G40" i="3"/>
  <c r="K40" i="3"/>
  <c r="O40" i="3"/>
  <c r="S40" i="3"/>
  <c r="W40" i="3"/>
  <c r="G41" i="3"/>
  <c r="K41" i="3"/>
  <c r="O41" i="3"/>
  <c r="S41" i="3"/>
  <c r="G43" i="3"/>
  <c r="K43" i="3"/>
  <c r="O43" i="3"/>
  <c r="S43" i="3"/>
  <c r="G45" i="3"/>
  <c r="K45" i="3"/>
  <c r="O45" i="3"/>
  <c r="S45" i="3"/>
  <c r="E46" i="3"/>
  <c r="I46" i="3"/>
  <c r="M46" i="3"/>
  <c r="Q46" i="3"/>
  <c r="H33" i="3"/>
  <c r="L33" i="3"/>
  <c r="P33" i="3"/>
  <c r="T33" i="3"/>
  <c r="X33" i="3"/>
  <c r="AB33" i="3"/>
  <c r="H35" i="3"/>
  <c r="L35" i="3"/>
  <c r="P35" i="3"/>
  <c r="T35" i="3"/>
  <c r="H36" i="3"/>
  <c r="L36" i="3"/>
  <c r="P36" i="3"/>
  <c r="T36" i="3"/>
  <c r="H37" i="3"/>
  <c r="L37" i="3"/>
  <c r="P37" i="3"/>
  <c r="T37" i="3"/>
  <c r="H38" i="3"/>
  <c r="L38" i="3"/>
  <c r="P38" i="3"/>
  <c r="T38" i="3"/>
  <c r="H39" i="3"/>
  <c r="L39" i="3"/>
  <c r="P39" i="3"/>
  <c r="T39" i="3"/>
  <c r="H40" i="3"/>
  <c r="L40" i="3"/>
  <c r="P40" i="3"/>
  <c r="T40" i="3"/>
  <c r="H41" i="3"/>
  <c r="L41" i="3"/>
  <c r="H43" i="3"/>
  <c r="L43" i="3"/>
  <c r="H45" i="3"/>
  <c r="L45" i="3"/>
  <c r="F46" i="3"/>
  <c r="J46" i="3"/>
  <c r="N46" i="3"/>
  <c r="R46" i="3"/>
  <c r="G46" i="3"/>
  <c r="K46" i="3"/>
  <c r="O46" i="3"/>
  <c r="E6" i="1" l="1"/>
</calcChain>
</file>

<file path=xl/sharedStrings.xml><?xml version="1.0" encoding="utf-8"?>
<sst xmlns="http://schemas.openxmlformats.org/spreadsheetml/2006/main" count="67" uniqueCount="42">
  <si>
    <t>BPS</t>
  </si>
  <si>
    <t>Stage</t>
  </si>
  <si>
    <t>Ph.d / M.Phil Allowance</t>
  </si>
  <si>
    <t>Yes</t>
  </si>
  <si>
    <t>Employment Category Regular</t>
  </si>
  <si>
    <t>Gross Pay Increase</t>
  </si>
  <si>
    <t>Previous Pay</t>
  </si>
  <si>
    <t>New Pay</t>
  </si>
  <si>
    <t>Basic Pay 2017</t>
  </si>
  <si>
    <t>Basic Pay 2022</t>
  </si>
  <si>
    <t>House Rent Allowance</t>
  </si>
  <si>
    <t>Convey Allowance 2005</t>
  </si>
  <si>
    <t>Medical Allow 15% (16-22)</t>
  </si>
  <si>
    <t>Personal Allowance</t>
  </si>
  <si>
    <t>Adhoc Relief All 2016 10%</t>
  </si>
  <si>
    <t>Special Allow 2021 25%</t>
  </si>
  <si>
    <t>Adhoc Relief All 2017 10%</t>
  </si>
  <si>
    <t>Adhoc Relief All 2022 15%</t>
  </si>
  <si>
    <t>Adhoc Relief All 2018 10%</t>
  </si>
  <si>
    <t>Special Allow 2022 15%</t>
  </si>
  <si>
    <t>Adhoc Relief All 2019 10%</t>
  </si>
  <si>
    <t>Adhoc Relief All 2021 10%</t>
  </si>
  <si>
    <t>Other</t>
  </si>
  <si>
    <t>Gross Pay</t>
  </si>
  <si>
    <t>BASIC PAY SCALES OF THE CIVIL SERVANTS</t>
  </si>
  <si>
    <t>Basic Pay Scales - 2017</t>
  </si>
  <si>
    <t>Basic Pay Scales - 2022</t>
  </si>
  <si>
    <t>ALLOWLENCES</t>
  </si>
  <si>
    <t>MIN</t>
  </si>
  <si>
    <t>INCR</t>
  </si>
  <si>
    <t>MAX</t>
  </si>
  <si>
    <t>STG</t>
  </si>
  <si>
    <t>House Rent</t>
  </si>
  <si>
    <t>C.A 2005</t>
  </si>
  <si>
    <t>REVISED PAY SCALES INTRODUCED WIHT EFFECTIVE FROM 01-07-2022</t>
  </si>
  <si>
    <t>BS</t>
  </si>
  <si>
    <t>Intital</t>
  </si>
  <si>
    <t>Inc.</t>
  </si>
  <si>
    <t>Final</t>
  </si>
  <si>
    <r>
      <rPr>
        <b/>
        <sz val="14"/>
        <rFont val="Arial Rounded"/>
      </rPr>
      <t xml:space="preserve">IRFAN QAMAR MAKEN
</t>
    </r>
    <r>
      <rPr>
        <b/>
        <sz val="13"/>
        <rFont val="Arial Rounded MT Bold"/>
      </rPr>
      <t>irfanmaken@gmail.com</t>
    </r>
    <r>
      <rPr>
        <b/>
        <sz val="14"/>
        <rFont val="Arial Rounded MT Bold"/>
      </rPr>
      <t xml:space="preserve">
0345-6799118</t>
    </r>
  </si>
  <si>
    <t>Basic Pay Scales - 2015</t>
  </si>
  <si>
    <t>Basic Pay Scales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</si>
</sst>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>
    <font>
      <sz val="11"/>
      <name val="Calibri"/>
      <scheme val="minor"/>
    </font>
    <font>
      <sz val="16"/>
      <name val="Calibri"/>
    </font>
    <font>
      <b/>
      <sz val="18"/>
      <name val="Calibri"/>
    </font>
    <font>
      <sz val="11"/>
      <name val="Calibri"/>
    </font>
    <font>
      <sz val="24"/>
      <name val="Calibri"/>
    </font>
    <font>
      <b/>
      <sz val="16"/>
      <name val="Calibri"/>
    </font>
    <font>
      <b/>
      <sz val="16"/>
      <name val="Calibri"/>
    </font>
    <font>
      <sz val="16"/>
      <name val="Algerian"/>
    </font>
    <font>
      <b/>
      <sz val="28"/>
      <name val="Calibri"/>
    </font>
    <font>
      <b/>
      <sz val="14"/>
      <name val="Calibri"/>
    </font>
    <font>
      <sz val="14"/>
      <name val="Calibri"/>
    </font>
    <font>
      <b/>
      <sz val="20"/>
      <name val="Calibri"/>
    </font>
    <font>
      <b/>
      <sz val="9"/>
      <name val="Calibri"/>
    </font>
    <font>
      <b/>
      <sz val="8"/>
      <name val="Calibri"/>
    </font>
    <font>
      <b/>
      <sz val="7"/>
      <name val="Calibri"/>
    </font>
    <font>
      <b/>
      <sz val="14"/>
      <name val="Arial Rounded"/>
    </font>
    <font>
      <b/>
      <sz val="13"/>
      <name val="Arial Rounded MT Bold"/>
    </font>
    <font>
      <b/>
      <sz val="14"/>
      <name val="Arial Rounded MT Bold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B6D7A8"/>
        <bgColor rgb="FFB6D7A8"/>
      </patternFill>
    </fill>
    <fill>
      <patternFill patternType="solid">
        <fgColor rgb="FFFABF8F"/>
        <bgColor rgb="FFFABF8F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B8CCE4"/>
        <bgColor rgb="FFB8CCE4"/>
      </patternFill>
    </fill>
    <fill>
      <patternFill patternType="solid">
        <fgColor rgb="FFFF9900"/>
        <bgColor rgb="FFFF9900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92CDDC"/>
      </left>
      <right/>
      <top style="double">
        <color rgb="FF92CDDC"/>
      </top>
      <bottom style="thin">
        <color rgb="FF000000"/>
      </bottom>
      <diagonal/>
    </border>
    <border>
      <left/>
      <right style="double">
        <color rgb="FF92CDDC"/>
      </right>
      <top style="double">
        <color rgb="FF92CDDC"/>
      </top>
      <bottom style="thin">
        <color rgb="FF000000"/>
      </bottom>
      <diagonal/>
    </border>
    <border>
      <left style="double">
        <color rgb="FF00B050"/>
      </left>
      <right/>
      <top style="double">
        <color rgb="FF00B050"/>
      </top>
      <bottom style="thin">
        <color rgb="FF000000"/>
      </bottom>
      <diagonal/>
    </border>
    <border>
      <left/>
      <right style="double">
        <color rgb="FF00B050"/>
      </right>
      <top style="double">
        <color rgb="FF00B050"/>
      </top>
      <bottom style="thin">
        <color rgb="FF000000"/>
      </bottom>
      <diagonal/>
    </border>
    <border>
      <left style="double">
        <color rgb="FF92CDD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92CDDC"/>
      </right>
      <top style="thin">
        <color rgb="FF000000"/>
      </top>
      <bottom style="thin">
        <color rgb="FF000000"/>
      </bottom>
      <diagonal/>
    </border>
    <border>
      <left style="double">
        <color rgb="FF00B05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B050"/>
      </right>
      <top style="thin">
        <color rgb="FF000000"/>
      </top>
      <bottom style="thin">
        <color rgb="FF000000"/>
      </bottom>
      <diagonal/>
    </border>
    <border>
      <left style="double">
        <color rgb="FF92CDD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B05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B050"/>
      </right>
      <top style="thin">
        <color rgb="FF000000"/>
      </top>
      <bottom/>
      <diagonal/>
    </border>
    <border>
      <left style="double">
        <color rgb="FF00B050"/>
      </left>
      <right/>
      <top style="double">
        <color rgb="FF000000"/>
      </top>
      <bottom/>
      <diagonal/>
    </border>
    <border>
      <left/>
      <right style="double">
        <color rgb="FF00B050"/>
      </right>
      <top style="double">
        <color rgb="FF000000"/>
      </top>
      <bottom/>
      <diagonal/>
    </border>
    <border>
      <left style="double">
        <color rgb="FF00B050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 style="double">
        <color rgb="FF000000"/>
      </bottom>
      <diagonal/>
    </border>
    <border>
      <left/>
      <right style="double">
        <color rgb="FF00B050"/>
      </right>
      <top/>
      <bottom style="double">
        <color rgb="FF000000"/>
      </bottom>
      <diagonal/>
    </border>
    <border>
      <left style="double">
        <color rgb="FF92CDDC"/>
      </left>
      <right/>
      <top/>
      <bottom/>
      <diagonal/>
    </border>
    <border>
      <left/>
      <right style="double">
        <color rgb="FF92CDDC"/>
      </right>
      <top/>
      <bottom/>
      <diagonal/>
    </border>
    <border>
      <left style="double">
        <color rgb="FF92CDDC"/>
      </left>
      <right/>
      <top style="thin">
        <color rgb="FF000000"/>
      </top>
      <bottom style="double">
        <color rgb="FF92CDDC"/>
      </bottom>
      <diagonal/>
    </border>
    <border>
      <left style="thin">
        <color rgb="FF000000"/>
      </left>
      <right style="double">
        <color rgb="FF92CDDC"/>
      </right>
      <top style="thin">
        <color rgb="FF000000"/>
      </top>
      <bottom style="double">
        <color rgb="FF92CDDC"/>
      </bottom>
      <diagonal/>
    </border>
    <border>
      <left style="double">
        <color rgb="FF00B050"/>
      </left>
      <right/>
      <top style="thin">
        <color rgb="FF000000"/>
      </top>
      <bottom style="double">
        <color rgb="FF00B050"/>
      </bottom>
      <diagonal/>
    </border>
    <border>
      <left style="thin">
        <color rgb="FF000000"/>
      </left>
      <right style="double">
        <color rgb="FF00B050"/>
      </right>
      <top style="thin">
        <color rgb="FF000000"/>
      </top>
      <bottom style="double">
        <color rgb="FF00B05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tted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tted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uble">
        <color rgb="FF000000"/>
      </left>
      <right style="medium">
        <color rgb="FF000000"/>
      </right>
      <top style="dotted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tted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/>
    <xf numFmtId="0" fontId="5" fillId="8" borderId="20" xfId="0" applyFont="1" applyFill="1" applyBorder="1" applyAlignment="1">
      <alignment horizontal="left"/>
    </xf>
    <xf numFmtId="164" fontId="5" fillId="8" borderId="21" xfId="0" applyNumberFormat="1" applyFont="1" applyFill="1" applyBorder="1" applyAlignment="1">
      <alignment horizontal="right" vertical="center"/>
    </xf>
    <xf numFmtId="0" fontId="6" fillId="8" borderId="22" xfId="0" applyFont="1" applyFill="1" applyBorder="1"/>
    <xf numFmtId="164" fontId="6" fillId="8" borderId="23" xfId="0" applyNumberFormat="1" applyFont="1" applyFill="1" applyBorder="1"/>
    <xf numFmtId="0" fontId="1" fillId="0" borderId="24" xfId="0" applyFont="1" applyBorder="1"/>
    <xf numFmtId="164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/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/>
    <xf numFmtId="0" fontId="1" fillId="3" borderId="21" xfId="0" applyFont="1" applyFill="1" applyBorder="1" applyAlignment="1">
      <alignment horizontal="right" vertical="center"/>
    </xf>
    <xf numFmtId="0" fontId="1" fillId="0" borderId="23" xfId="0" applyFont="1" applyBorder="1"/>
    <xf numFmtId="1" fontId="1" fillId="9" borderId="21" xfId="0" applyNumberFormat="1" applyFont="1" applyFill="1" applyBorder="1" applyAlignment="1">
      <alignment horizontal="right" vertical="center"/>
    </xf>
    <xf numFmtId="1" fontId="1" fillId="0" borderId="23" xfId="0" applyNumberFormat="1" applyFont="1" applyBorder="1"/>
    <xf numFmtId="0" fontId="1" fillId="0" borderId="21" xfId="0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0" fontId="1" fillId="0" borderId="25" xfId="0" applyFont="1" applyBorder="1"/>
    <xf numFmtId="0" fontId="1" fillId="0" borderId="26" xfId="0" applyFont="1" applyBorder="1"/>
    <xf numFmtId="1" fontId="1" fillId="3" borderId="21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1" fillId="0" borderId="34" xfId="0" applyFont="1" applyBorder="1"/>
    <xf numFmtId="0" fontId="1" fillId="0" borderId="29" xfId="0" applyFont="1" applyBorder="1"/>
    <xf numFmtId="0" fontId="1" fillId="0" borderId="30" xfId="0" applyFont="1" applyBorder="1"/>
    <xf numFmtId="0" fontId="6" fillId="8" borderId="35" xfId="0" applyFont="1" applyFill="1" applyBorder="1" applyAlignment="1">
      <alignment horizontal="center" vertical="center"/>
    </xf>
    <xf numFmtId="1" fontId="6" fillId="8" borderId="3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8" borderId="37" xfId="0" applyFont="1" applyFill="1" applyBorder="1" applyAlignment="1">
      <alignment horizontal="center" vertical="center"/>
    </xf>
    <xf numFmtId="1" fontId="6" fillId="8" borderId="38" xfId="0" applyNumberFormat="1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/>
    </xf>
    <xf numFmtId="164" fontId="10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10" borderId="42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4" fontId="14" fillId="0" borderId="44" xfId="0" applyNumberFormat="1" applyFont="1" applyBorder="1" applyAlignment="1">
      <alignment horizontal="center" vertical="center"/>
    </xf>
    <xf numFmtId="164" fontId="14" fillId="0" borderId="45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14" fillId="0" borderId="50" xfId="0" applyNumberFormat="1" applyFont="1" applyBorder="1" applyAlignment="1">
      <alignment horizontal="center" vertical="center"/>
    </xf>
    <xf numFmtId="0" fontId="13" fillId="11" borderId="42" xfId="0" applyFont="1" applyFill="1" applyBorder="1" applyAlignment="1">
      <alignment horizontal="center" vertical="center"/>
    </xf>
    <xf numFmtId="164" fontId="14" fillId="11" borderId="51" xfId="0" applyNumberFormat="1" applyFont="1" applyFill="1" applyBorder="1" applyAlignment="1">
      <alignment horizontal="center" vertical="center"/>
    </xf>
    <xf numFmtId="164" fontId="14" fillId="11" borderId="52" xfId="0" applyNumberFormat="1" applyFont="1" applyFill="1" applyBorder="1" applyAlignment="1">
      <alignment horizontal="center" vertical="center"/>
    </xf>
    <xf numFmtId="164" fontId="14" fillId="11" borderId="53" xfId="0" applyNumberFormat="1" applyFont="1" applyFill="1" applyBorder="1" applyAlignment="1">
      <alignment horizontal="center" vertical="center"/>
    </xf>
    <xf numFmtId="164" fontId="14" fillId="11" borderId="48" xfId="0" applyNumberFormat="1" applyFont="1" applyFill="1" applyBorder="1" applyAlignment="1">
      <alignment horizontal="center" vertical="center"/>
    </xf>
    <xf numFmtId="164" fontId="14" fillId="11" borderId="49" xfId="0" applyNumberFormat="1" applyFont="1" applyFill="1" applyBorder="1" applyAlignment="1">
      <alignment horizontal="center" vertical="center"/>
    </xf>
    <xf numFmtId="164" fontId="14" fillId="11" borderId="54" xfId="0" applyNumberFormat="1" applyFont="1" applyFill="1" applyBorder="1" applyAlignment="1">
      <alignment horizontal="center" vertical="center"/>
    </xf>
    <xf numFmtId="164" fontId="14" fillId="0" borderId="51" xfId="0" applyNumberFormat="1" applyFont="1" applyBorder="1" applyAlignment="1">
      <alignment horizontal="center" vertical="center"/>
    </xf>
    <xf numFmtId="164" fontId="14" fillId="0" borderId="52" xfId="0" applyNumberFormat="1" applyFont="1" applyBorder="1" applyAlignment="1">
      <alignment horizontal="center" vertical="center"/>
    </xf>
    <xf numFmtId="164" fontId="14" fillId="0" borderId="5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14" fillId="11" borderId="65" xfId="0" applyNumberFormat="1" applyFont="1" applyFill="1" applyBorder="1" applyAlignment="1">
      <alignment horizontal="center" vertical="center"/>
    </xf>
    <xf numFmtId="164" fontId="14" fillId="11" borderId="66" xfId="0" applyNumberFormat="1" applyFont="1" applyFill="1" applyBorder="1" applyAlignment="1">
      <alignment horizontal="center" vertical="center"/>
    </xf>
    <xf numFmtId="164" fontId="14" fillId="11" borderId="67" xfId="0" applyNumberFormat="1" applyFont="1" applyFill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1" fontId="2" fillId="5" borderId="14" xfId="0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7" fillId="0" borderId="27" xfId="0" applyFont="1" applyBorder="1" applyAlignment="1">
      <alignment horizontal="center" vertical="center" wrapText="1"/>
    </xf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4" fillId="6" borderId="16" xfId="0" applyFont="1" applyFill="1" applyBorder="1" applyAlignment="1">
      <alignment horizontal="center"/>
    </xf>
    <xf numFmtId="0" fontId="3" fillId="0" borderId="17" xfId="0" applyFont="1" applyBorder="1"/>
    <xf numFmtId="0" fontId="4" fillId="7" borderId="18" xfId="0" applyFont="1" applyFill="1" applyBorder="1" applyAlignment="1">
      <alignment horizontal="center"/>
    </xf>
    <xf numFmtId="0" fontId="3" fillId="0" borderId="19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5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2" fillId="0" borderId="39" xfId="0" applyFont="1" applyBorder="1" applyAlignment="1">
      <alignment horizontal="center"/>
    </xf>
    <xf numFmtId="0" fontId="3" fillId="0" borderId="40" xfId="0" applyFont="1" applyBorder="1"/>
    <xf numFmtId="0" fontId="11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3" fillId="0" borderId="47" xfId="0" applyFont="1" applyBorder="1"/>
    <xf numFmtId="0" fontId="9" fillId="11" borderId="43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" fillId="0" borderId="64" xfId="0" applyFont="1" applyBorder="1"/>
    <xf numFmtId="0" fontId="14" fillId="0" borderId="5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workbookViewId="0">
      <selection activeCell="E4" sqref="E4:F4"/>
    </sheetView>
  </sheetViews>
  <sheetFormatPr defaultColWidth="14.42578125" defaultRowHeight="15" customHeight="1"/>
  <cols>
    <col min="1" max="1" width="1.28515625" customWidth="1"/>
    <col min="2" max="2" width="35" customWidth="1"/>
    <col min="3" max="3" width="18.28515625" customWidth="1"/>
    <col min="4" max="4" width="1.85546875" customWidth="1"/>
    <col min="5" max="5" width="35" customWidth="1"/>
    <col min="6" max="6" width="16.140625" customWidth="1"/>
    <col min="7" max="11" width="8.7109375" customWidth="1"/>
  </cols>
  <sheetData>
    <row r="1" spans="1:1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1"/>
      <c r="B2" s="76" t="s">
        <v>0</v>
      </c>
      <c r="C2" s="77"/>
      <c r="D2" s="78"/>
      <c r="E2" s="79">
        <v>16</v>
      </c>
      <c r="F2" s="80"/>
      <c r="G2" s="1"/>
      <c r="H2" s="1"/>
      <c r="I2" s="1"/>
      <c r="J2" s="1"/>
      <c r="K2" s="1"/>
    </row>
    <row r="3" spans="1:11" ht="21" customHeight="1">
      <c r="A3" s="1"/>
      <c r="B3" s="70" t="s">
        <v>1</v>
      </c>
      <c r="C3" s="71"/>
      <c r="D3" s="72"/>
      <c r="E3" s="81">
        <v>8</v>
      </c>
      <c r="F3" s="82"/>
      <c r="G3" s="1"/>
      <c r="H3" s="1"/>
      <c r="I3" s="1"/>
      <c r="J3" s="1"/>
      <c r="K3" s="1"/>
    </row>
    <row r="4" spans="1:11" ht="21" customHeight="1">
      <c r="A4" s="1"/>
      <c r="B4" s="70" t="s">
        <v>2</v>
      </c>
      <c r="C4" s="71"/>
      <c r="D4" s="72"/>
      <c r="E4" s="83" t="s">
        <v>3</v>
      </c>
      <c r="F4" s="82"/>
      <c r="G4" s="1"/>
      <c r="H4" s="1"/>
      <c r="I4" s="1"/>
      <c r="J4" s="1"/>
      <c r="K4" s="1"/>
    </row>
    <row r="5" spans="1:11" ht="21" customHeight="1">
      <c r="A5" s="1"/>
      <c r="B5" s="70" t="s">
        <v>4</v>
      </c>
      <c r="C5" s="71"/>
      <c r="D5" s="72"/>
      <c r="E5" s="84" t="s">
        <v>3</v>
      </c>
      <c r="F5" s="82"/>
      <c r="G5" s="1"/>
      <c r="H5" s="1"/>
      <c r="I5" s="1"/>
      <c r="J5" s="1"/>
      <c r="K5" s="1"/>
    </row>
    <row r="6" spans="1:11" ht="21" customHeight="1">
      <c r="A6" s="1"/>
      <c r="B6" s="73" t="s">
        <v>5</v>
      </c>
      <c r="C6" s="74"/>
      <c r="D6" s="75"/>
      <c r="E6" s="58">
        <f>F24-C24</f>
        <v>8433</v>
      </c>
      <c r="F6" s="59"/>
      <c r="G6" s="1"/>
      <c r="H6" s="1"/>
      <c r="I6" s="1"/>
      <c r="J6" s="1"/>
      <c r="K6" s="1"/>
    </row>
    <row r="7" spans="1:11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1" customHeight="1">
      <c r="A8" s="1"/>
      <c r="B8" s="66" t="s">
        <v>6</v>
      </c>
      <c r="C8" s="67"/>
      <c r="D8" s="1"/>
      <c r="E8" s="68" t="s">
        <v>7</v>
      </c>
      <c r="F8" s="69"/>
      <c r="G8" s="1"/>
      <c r="H8" s="1"/>
      <c r="I8" s="1"/>
      <c r="J8" s="1"/>
      <c r="K8" s="1"/>
    </row>
    <row r="9" spans="1:11" ht="21" customHeight="1">
      <c r="A9" s="1"/>
      <c r="B9" s="2" t="s">
        <v>8</v>
      </c>
      <c r="C9" s="3">
        <f>VLOOKUP(E2,'Basic Pay Scales'!B5:D26,2,FALSE)+(VLOOKUP(E2,'Basic Pay Scales'!B5:D26,3,FALSE)*E3)</f>
        <v>31070</v>
      </c>
      <c r="D9" s="1"/>
      <c r="E9" s="4" t="s">
        <v>9</v>
      </c>
      <c r="F9" s="5">
        <f>VLOOKUP(E2,'Basic Pay Scales'!G5:I26,2,FALSE)+(VLOOKUP(E2,'Basic Pay Scales'!G5:I26,3,FALSE)*E3)</f>
        <v>46150</v>
      </c>
      <c r="G9" s="1"/>
      <c r="H9" s="1"/>
      <c r="I9" s="1"/>
      <c r="J9" s="1"/>
      <c r="K9" s="1"/>
    </row>
    <row r="10" spans="1:11" ht="21" customHeight="1">
      <c r="A10" s="1"/>
      <c r="B10" s="6" t="s">
        <v>10</v>
      </c>
      <c r="C10" s="7">
        <f>VLOOKUP(E2,'Basic Pay Scales'!N5:U26,2,FALSE)</f>
        <v>2727</v>
      </c>
      <c r="D10" s="1"/>
      <c r="E10" s="8" t="s">
        <v>10</v>
      </c>
      <c r="F10" s="9">
        <f>VLOOKUP(E2,'Basic Pay Scales'!N5:U26,2,FALSE)</f>
        <v>2727</v>
      </c>
      <c r="G10" s="1"/>
      <c r="H10" s="1"/>
      <c r="I10" s="1"/>
      <c r="J10" s="1"/>
      <c r="K10" s="1"/>
    </row>
    <row r="11" spans="1:11" ht="21" customHeight="1">
      <c r="A11" s="1"/>
      <c r="B11" s="6" t="s">
        <v>11</v>
      </c>
      <c r="C11" s="7">
        <f>VLOOKUP(E2,'Basic Pay Scales'!N5:U26,3,FALSE)</f>
        <v>5000</v>
      </c>
      <c r="D11" s="1"/>
      <c r="E11" s="8" t="s">
        <v>11</v>
      </c>
      <c r="F11" s="10">
        <f>VLOOKUP(E2,'Basic Pay Scales'!N5:U26,3,FALSE)</f>
        <v>5000</v>
      </c>
      <c r="G11" s="1"/>
      <c r="H11" s="1"/>
      <c r="I11" s="1"/>
      <c r="J11" s="1"/>
      <c r="K11" s="1"/>
    </row>
    <row r="12" spans="1:11" ht="21" customHeight="1">
      <c r="A12" s="1"/>
      <c r="B12" s="6" t="s">
        <v>12</v>
      </c>
      <c r="C12" s="11">
        <v>1500</v>
      </c>
      <c r="D12" s="1"/>
      <c r="E12" s="8" t="s">
        <v>12</v>
      </c>
      <c r="F12" s="12">
        <f>C12</f>
        <v>1500</v>
      </c>
      <c r="G12" s="1"/>
      <c r="H12" s="1"/>
      <c r="I12" s="1"/>
      <c r="J12" s="1"/>
      <c r="K12" s="1"/>
    </row>
    <row r="13" spans="1:11" ht="21" customHeight="1">
      <c r="A13" s="1"/>
      <c r="B13" s="6" t="s">
        <v>13</v>
      </c>
      <c r="C13" s="13">
        <v>0</v>
      </c>
      <c r="D13" s="1"/>
      <c r="E13" s="8" t="str">
        <f t="shared" ref="E13:F13" si="0">B13</f>
        <v>Personal Allowance</v>
      </c>
      <c r="F13" s="14">
        <f t="shared" si="0"/>
        <v>0</v>
      </c>
      <c r="G13" s="1"/>
      <c r="H13" s="1"/>
      <c r="I13" s="1"/>
      <c r="J13" s="1"/>
      <c r="K13" s="1"/>
    </row>
    <row r="14" spans="1:11" ht="21" customHeight="1">
      <c r="A14" s="1"/>
      <c r="B14" s="6" t="s">
        <v>14</v>
      </c>
      <c r="C14" s="15">
        <f>(VLOOKUP(E2,'Basic Pay Scales 2016'!G5:I26,2,FALSE)+(VLOOKUP(E2,'Basic Pay Scales 2016'!G5:I26,3,FALSE)*(IF(E2=16,E3-7,IF(E3&gt;=5,E3-5,0)))))*10%</f>
        <v>1716</v>
      </c>
      <c r="D14" s="1"/>
      <c r="E14" s="8" t="s">
        <v>15</v>
      </c>
      <c r="F14" s="14">
        <f>VLOOKUP(E2,'Basic Pay Scales'!B5:D26,2,FALSE)*25%</f>
        <v>4727.5</v>
      </c>
      <c r="G14" s="1"/>
      <c r="H14" s="1"/>
      <c r="I14" s="1"/>
      <c r="J14" s="1"/>
      <c r="K14" s="1"/>
    </row>
    <row r="15" spans="1:11" ht="21" customHeight="1">
      <c r="A15" s="1"/>
      <c r="B15" s="6" t="s">
        <v>16</v>
      </c>
      <c r="C15" s="15">
        <f>C9*10%</f>
        <v>3107</v>
      </c>
      <c r="D15" s="1"/>
      <c r="E15" s="8" t="s">
        <v>17</v>
      </c>
      <c r="F15" s="14">
        <f>C9*15%</f>
        <v>4660.5</v>
      </c>
      <c r="G15" s="1"/>
      <c r="H15" s="1"/>
      <c r="I15" s="1"/>
      <c r="J15" s="1"/>
      <c r="K15" s="1"/>
    </row>
    <row r="16" spans="1:11" ht="21" customHeight="1">
      <c r="A16" s="1"/>
      <c r="B16" s="6" t="s">
        <v>18</v>
      </c>
      <c r="C16" s="15">
        <f>C9*10%</f>
        <v>3107</v>
      </c>
      <c r="D16" s="1"/>
      <c r="E16" s="8" t="s">
        <v>19</v>
      </c>
      <c r="F16" s="14">
        <f>VLOOKUP(E2,'Basic Pay Scales'!B5:D26,2,FALSE)*15%</f>
        <v>2836.5</v>
      </c>
      <c r="G16" s="1"/>
      <c r="H16" s="1"/>
      <c r="I16" s="1"/>
      <c r="J16" s="1"/>
      <c r="K16" s="1"/>
    </row>
    <row r="17" spans="1:11" ht="21" customHeight="1">
      <c r="A17" s="1"/>
      <c r="B17" s="6" t="s">
        <v>20</v>
      </c>
      <c r="C17" s="16">
        <f>TRUNC(IF(E2&lt;17,C9*10%,C9*5%))</f>
        <v>3107</v>
      </c>
      <c r="D17" s="1"/>
      <c r="E17" s="8" t="str">
        <f t="shared" ref="E17:F17" si="1">B20</f>
        <v>Other</v>
      </c>
      <c r="F17" s="14">
        <f t="shared" si="1"/>
        <v>0</v>
      </c>
      <c r="G17" s="1"/>
      <c r="H17" s="1"/>
      <c r="I17" s="1"/>
      <c r="J17" s="1"/>
      <c r="K17" s="1"/>
    </row>
    <row r="18" spans="1:11" ht="21" customHeight="1">
      <c r="A18" s="1"/>
      <c r="B18" s="6" t="s">
        <v>21</v>
      </c>
      <c r="C18" s="15">
        <f>C9*10%</f>
        <v>3107</v>
      </c>
      <c r="D18" s="1"/>
      <c r="E18" s="8" t="str">
        <f>IF(E4="Yes",B4,"")</f>
        <v>Ph.d / M.Phil Allowance</v>
      </c>
      <c r="F18" s="12">
        <f>IF(E4="Yes",5000,"")</f>
        <v>5000</v>
      </c>
      <c r="G18" s="1"/>
      <c r="H18" s="1"/>
      <c r="I18" s="1"/>
      <c r="J18" s="1"/>
      <c r="K18" s="1"/>
    </row>
    <row r="19" spans="1:11" ht="21" customHeight="1">
      <c r="A19" s="1"/>
      <c r="B19" s="6" t="s">
        <v>15</v>
      </c>
      <c r="C19" s="16">
        <f>VLOOKUP(E2,'Basic Pay Scales'!B5:D26,2,FALSE)*25%</f>
        <v>4727.5</v>
      </c>
      <c r="D19" s="1"/>
      <c r="E19" s="17" t="str">
        <f>IF(E5&lt;&gt;"Yes","Social Security Ben - 30%","")</f>
        <v/>
      </c>
      <c r="F19" s="18" t="str">
        <f>IF(E5 &lt;&gt; "Yes",VLOOKUP(E2,'Basic Pay Scales'!B5:D26,2,FALSE) * 30%, "")</f>
        <v/>
      </c>
      <c r="G19" s="1"/>
      <c r="H19" s="1"/>
      <c r="I19" s="1"/>
      <c r="J19" s="1"/>
      <c r="K19" s="1"/>
    </row>
    <row r="20" spans="1:11" ht="21" customHeight="1">
      <c r="A20" s="1"/>
      <c r="B20" s="6" t="s">
        <v>22</v>
      </c>
      <c r="C20" s="19">
        <v>0</v>
      </c>
      <c r="D20" s="1"/>
      <c r="E20" s="60"/>
      <c r="F20" s="61"/>
      <c r="G20" s="1"/>
      <c r="H20" s="1"/>
      <c r="I20" s="1"/>
      <c r="J20" s="1"/>
      <c r="K20" s="1"/>
    </row>
    <row r="21" spans="1:11" ht="21" customHeight="1">
      <c r="A21" s="1"/>
      <c r="B21" s="6" t="str">
        <f>IF(E4="Yes",B4,"")</f>
        <v>Ph.d / M.Phil Allowance</v>
      </c>
      <c r="C21" s="16">
        <f>IF(E4="Yes",5000,"")</f>
        <v>5000</v>
      </c>
      <c r="D21" s="1"/>
      <c r="E21" s="62"/>
      <c r="F21" s="63"/>
      <c r="G21" s="1"/>
      <c r="H21" s="1"/>
      <c r="I21" s="1"/>
      <c r="J21" s="1"/>
      <c r="K21" s="1"/>
    </row>
    <row r="22" spans="1:11" ht="21" customHeight="1">
      <c r="A22" s="1"/>
      <c r="B22" s="6" t="str">
        <f>IF(E5&lt;&gt;"Yes","Social Security Ben - 30%","")</f>
        <v/>
      </c>
      <c r="C22" s="16" t="str">
        <f>IF(E5 &lt;&gt; "Yes",VLOOKUP(E2,'Basic Pay Scales'!B5:D26,2,FALSE) * 30%, "")</f>
        <v/>
      </c>
      <c r="D22" s="1"/>
      <c r="E22" s="64"/>
      <c r="F22" s="65"/>
      <c r="G22" s="1"/>
      <c r="H22" s="1"/>
      <c r="I22" s="1"/>
      <c r="J22" s="1"/>
      <c r="K22" s="1"/>
    </row>
    <row r="23" spans="1:11" ht="21" customHeight="1">
      <c r="A23" s="1"/>
      <c r="B23" s="20"/>
      <c r="C23" s="21"/>
      <c r="D23" s="1"/>
      <c r="E23" s="22"/>
      <c r="F23" s="23"/>
      <c r="G23" s="1"/>
      <c r="H23" s="1"/>
      <c r="I23" s="1"/>
      <c r="J23" s="1"/>
      <c r="K23" s="1"/>
    </row>
    <row r="24" spans="1:11" ht="21" customHeight="1">
      <c r="A24" s="1"/>
      <c r="B24" s="24" t="s">
        <v>23</v>
      </c>
      <c r="C24" s="25">
        <f>SUM(C9:C23)</f>
        <v>64168.5</v>
      </c>
      <c r="D24" s="26"/>
      <c r="E24" s="27" t="s">
        <v>23</v>
      </c>
      <c r="F24" s="28">
        <f>SUM(F9:F23)</f>
        <v>72601.5</v>
      </c>
      <c r="G24" s="1"/>
      <c r="H24" s="1"/>
      <c r="I24" s="1"/>
      <c r="J24" s="1"/>
      <c r="K24" s="1"/>
    </row>
    <row r="25" spans="1:11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2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2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2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3">
    <mergeCell ref="B2:D2"/>
    <mergeCell ref="E2:F2"/>
    <mergeCell ref="E3:F3"/>
    <mergeCell ref="E4:F4"/>
    <mergeCell ref="E5:F5"/>
    <mergeCell ref="E6:F6"/>
    <mergeCell ref="E20:F22"/>
    <mergeCell ref="B8:C8"/>
    <mergeCell ref="E8:F8"/>
    <mergeCell ref="B3:D3"/>
    <mergeCell ref="B5:D5"/>
    <mergeCell ref="B6:D6"/>
    <mergeCell ref="B4:D4"/>
  </mergeCells>
  <dataValidations count="1">
    <dataValidation type="list" allowBlank="1" showErrorMessage="1" sqref="E4:E5" xr:uid="{00000000-0002-0000-0000-000000000000}">
      <formula1>"Yes,No"</formula1>
    </dataValidation>
  </dataValidations>
  <pageMargins left="0.7" right="0.7" top="0.75" bottom="0.75" header="0" footer="0"/>
  <pageSetup fitToHeight="0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'Basic Pay Scales'!$B$5:$B$26</xm:f>
          </x14:formula1>
          <xm:sqref>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W100"/>
  <sheetViews>
    <sheetView workbookViewId="0"/>
  </sheetViews>
  <sheetFormatPr defaultColWidth="14.42578125" defaultRowHeight="15" customHeight="1"/>
  <cols>
    <col min="1" max="1" width="3.7109375" customWidth="1"/>
    <col min="2" max="2" width="8.7109375" customWidth="1"/>
    <col min="3" max="3" width="10.85546875" customWidth="1"/>
    <col min="4" max="4" width="9.42578125" customWidth="1"/>
    <col min="5" max="5" width="12.28515625" customWidth="1"/>
    <col min="6" max="6" width="5.5703125" customWidth="1"/>
    <col min="7" max="7" width="8.7109375" customWidth="1"/>
    <col min="8" max="8" width="12.28515625" customWidth="1"/>
    <col min="9" max="9" width="9.42578125" customWidth="1"/>
    <col min="10" max="10" width="12.28515625" customWidth="1"/>
    <col min="11" max="11" width="5.5703125" customWidth="1"/>
    <col min="12" max="14" width="8.7109375" customWidth="1"/>
    <col min="15" max="15" width="14.5703125" customWidth="1"/>
    <col min="16" max="16" width="11.42578125" customWidth="1"/>
    <col min="17" max="23" width="8.7109375" customWidth="1"/>
  </cols>
  <sheetData>
    <row r="2" spans="2:23" ht="36">
      <c r="B2" s="86" t="s">
        <v>24</v>
      </c>
      <c r="C2" s="87"/>
      <c r="D2" s="87"/>
      <c r="E2" s="87"/>
      <c r="F2" s="87"/>
      <c r="G2" s="87"/>
      <c r="H2" s="87"/>
      <c r="I2" s="87"/>
      <c r="J2" s="87"/>
      <c r="K2" s="87"/>
      <c r="N2" s="86" t="s">
        <v>24</v>
      </c>
      <c r="O2" s="87"/>
      <c r="P2" s="87"/>
      <c r="Q2" s="87"/>
      <c r="R2" s="87"/>
      <c r="S2" s="87"/>
      <c r="T2" s="87"/>
      <c r="U2" s="87"/>
      <c r="V2" s="87"/>
      <c r="W2" s="87"/>
    </row>
    <row r="3" spans="2:23" ht="23.25">
      <c r="B3" s="85" t="s">
        <v>25</v>
      </c>
      <c r="C3" s="71"/>
      <c r="D3" s="71"/>
      <c r="E3" s="71"/>
      <c r="F3" s="72"/>
      <c r="G3" s="85" t="s">
        <v>26</v>
      </c>
      <c r="H3" s="71"/>
      <c r="I3" s="71"/>
      <c r="J3" s="71"/>
      <c r="K3" s="72"/>
      <c r="N3" s="88" t="s">
        <v>27</v>
      </c>
      <c r="O3" s="89"/>
      <c r="P3" s="89"/>
      <c r="Q3" s="89"/>
      <c r="R3" s="89"/>
      <c r="S3" s="89"/>
      <c r="T3" s="89"/>
      <c r="U3" s="89"/>
    </row>
    <row r="4" spans="2:23" ht="18.75">
      <c r="B4" s="29" t="s">
        <v>0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0</v>
      </c>
      <c r="H4" s="29" t="s">
        <v>28</v>
      </c>
      <c r="I4" s="29" t="s">
        <v>29</v>
      </c>
      <c r="J4" s="29" t="s">
        <v>30</v>
      </c>
      <c r="K4" s="29" t="s">
        <v>31</v>
      </c>
      <c r="N4" s="29" t="s">
        <v>0</v>
      </c>
      <c r="O4" s="29" t="s">
        <v>32</v>
      </c>
      <c r="P4" s="29" t="s">
        <v>33</v>
      </c>
      <c r="Q4" s="29"/>
      <c r="R4" s="29"/>
      <c r="S4" s="29"/>
      <c r="T4" s="29"/>
      <c r="U4" s="29"/>
    </row>
    <row r="5" spans="2:23" ht="18.75">
      <c r="B5" s="29">
        <v>1</v>
      </c>
      <c r="C5" s="30">
        <v>9130</v>
      </c>
      <c r="D5" s="30">
        <v>290</v>
      </c>
      <c r="E5" s="30">
        <f t="shared" ref="E5:E26" si="0">C5+(D5*F5)</f>
        <v>17830</v>
      </c>
      <c r="F5" s="31">
        <v>30</v>
      </c>
      <c r="G5" s="29">
        <v>1</v>
      </c>
      <c r="H5" s="30">
        <v>13550</v>
      </c>
      <c r="I5" s="30">
        <v>430</v>
      </c>
      <c r="J5" s="30">
        <f t="shared" ref="J5:J26" si="1">H5+(I5*K5)</f>
        <v>26450</v>
      </c>
      <c r="K5" s="31">
        <v>30</v>
      </c>
      <c r="N5" s="29">
        <v>1</v>
      </c>
      <c r="O5" s="30">
        <v>1337</v>
      </c>
      <c r="P5" s="30">
        <v>1785</v>
      </c>
      <c r="Q5" s="30"/>
      <c r="R5" s="30"/>
      <c r="S5" s="30"/>
      <c r="T5" s="30"/>
      <c r="U5" s="30"/>
    </row>
    <row r="6" spans="2:23" ht="18.75">
      <c r="B6" s="29">
        <v>2</v>
      </c>
      <c r="C6" s="30">
        <v>9310</v>
      </c>
      <c r="D6" s="30">
        <v>330</v>
      </c>
      <c r="E6" s="30">
        <f t="shared" si="0"/>
        <v>19210</v>
      </c>
      <c r="F6" s="31">
        <v>30</v>
      </c>
      <c r="G6" s="29">
        <v>2</v>
      </c>
      <c r="H6" s="30">
        <v>13820</v>
      </c>
      <c r="I6" s="30">
        <v>490</v>
      </c>
      <c r="J6" s="30">
        <f t="shared" si="1"/>
        <v>28520</v>
      </c>
      <c r="K6" s="31">
        <v>30</v>
      </c>
      <c r="N6" s="29">
        <v>2</v>
      </c>
      <c r="O6" s="30">
        <v>1366</v>
      </c>
      <c r="P6" s="30">
        <v>1785</v>
      </c>
      <c r="Q6" s="30"/>
      <c r="R6" s="30"/>
      <c r="S6" s="30"/>
      <c r="T6" s="30"/>
      <c r="U6" s="30"/>
    </row>
    <row r="7" spans="2:23" ht="18.75">
      <c r="B7" s="29">
        <v>3</v>
      </c>
      <c r="C7" s="30">
        <v>9610</v>
      </c>
      <c r="D7" s="30">
        <v>390</v>
      </c>
      <c r="E7" s="30">
        <f t="shared" si="0"/>
        <v>21310</v>
      </c>
      <c r="F7" s="31">
        <v>30</v>
      </c>
      <c r="G7" s="29">
        <v>3</v>
      </c>
      <c r="H7" s="30">
        <v>14260</v>
      </c>
      <c r="I7" s="30">
        <v>580</v>
      </c>
      <c r="J7" s="30">
        <f t="shared" si="1"/>
        <v>31660</v>
      </c>
      <c r="K7" s="31">
        <v>30</v>
      </c>
      <c r="N7" s="29">
        <v>3</v>
      </c>
      <c r="O7" s="30">
        <v>1413</v>
      </c>
      <c r="P7" s="30">
        <v>1785</v>
      </c>
      <c r="Q7" s="30"/>
      <c r="R7" s="30"/>
      <c r="S7" s="30"/>
      <c r="T7" s="30"/>
      <c r="U7" s="30"/>
    </row>
    <row r="8" spans="2:23" ht="18.75">
      <c r="B8" s="29">
        <v>4</v>
      </c>
      <c r="C8" s="30">
        <v>9900</v>
      </c>
      <c r="D8" s="30">
        <v>440</v>
      </c>
      <c r="E8" s="30">
        <f t="shared" si="0"/>
        <v>23100</v>
      </c>
      <c r="F8" s="31">
        <v>30</v>
      </c>
      <c r="G8" s="29">
        <v>4</v>
      </c>
      <c r="H8" s="30">
        <v>14690</v>
      </c>
      <c r="I8" s="30">
        <v>660</v>
      </c>
      <c r="J8" s="30">
        <f t="shared" si="1"/>
        <v>34490</v>
      </c>
      <c r="K8" s="31">
        <v>30</v>
      </c>
      <c r="N8" s="29">
        <v>4</v>
      </c>
      <c r="O8" s="30">
        <v>1458</v>
      </c>
      <c r="P8" s="30">
        <v>1785</v>
      </c>
      <c r="Q8" s="30"/>
      <c r="R8" s="30"/>
      <c r="S8" s="30"/>
      <c r="T8" s="30"/>
      <c r="U8" s="30"/>
    </row>
    <row r="9" spans="2:23" ht="18.75">
      <c r="B9" s="29">
        <v>5</v>
      </c>
      <c r="C9" s="30">
        <v>10260</v>
      </c>
      <c r="D9" s="30">
        <v>500</v>
      </c>
      <c r="E9" s="30">
        <f t="shared" si="0"/>
        <v>25260</v>
      </c>
      <c r="F9" s="31">
        <v>30</v>
      </c>
      <c r="G9" s="29">
        <v>5</v>
      </c>
      <c r="H9" s="30">
        <v>15230</v>
      </c>
      <c r="I9" s="30">
        <v>750</v>
      </c>
      <c r="J9" s="30">
        <f t="shared" si="1"/>
        <v>37730</v>
      </c>
      <c r="K9" s="31">
        <v>30</v>
      </c>
      <c r="N9" s="29">
        <v>5</v>
      </c>
      <c r="O9" s="30">
        <v>1503</v>
      </c>
      <c r="P9" s="30">
        <v>1932</v>
      </c>
      <c r="Q9" s="30"/>
      <c r="R9" s="30"/>
      <c r="S9" s="30"/>
      <c r="T9" s="30"/>
      <c r="U9" s="30"/>
    </row>
    <row r="10" spans="2:23" ht="18.75">
      <c r="B10" s="29">
        <v>6</v>
      </c>
      <c r="C10" s="30">
        <v>10620</v>
      </c>
      <c r="D10" s="30">
        <v>560</v>
      </c>
      <c r="E10" s="30">
        <f t="shared" si="0"/>
        <v>27420</v>
      </c>
      <c r="F10" s="31">
        <v>30</v>
      </c>
      <c r="G10" s="29">
        <v>6</v>
      </c>
      <c r="H10" s="30">
        <v>15760</v>
      </c>
      <c r="I10" s="30">
        <v>840</v>
      </c>
      <c r="J10" s="30">
        <f t="shared" si="1"/>
        <v>40960</v>
      </c>
      <c r="K10" s="31">
        <v>30</v>
      </c>
      <c r="N10" s="29">
        <v>6</v>
      </c>
      <c r="O10" s="30">
        <v>1544</v>
      </c>
      <c r="P10" s="30">
        <v>1932</v>
      </c>
      <c r="Q10" s="30"/>
      <c r="R10" s="30"/>
      <c r="S10" s="30"/>
      <c r="T10" s="30"/>
      <c r="U10" s="30"/>
    </row>
    <row r="11" spans="2:23" ht="18.75">
      <c r="B11" s="29">
        <v>7</v>
      </c>
      <c r="C11" s="30">
        <v>10990</v>
      </c>
      <c r="D11" s="30">
        <v>610</v>
      </c>
      <c r="E11" s="30">
        <f t="shared" si="0"/>
        <v>29290</v>
      </c>
      <c r="F11" s="31">
        <v>30</v>
      </c>
      <c r="G11" s="29">
        <v>7</v>
      </c>
      <c r="H11" s="30">
        <v>16310</v>
      </c>
      <c r="I11" s="30">
        <v>910</v>
      </c>
      <c r="J11" s="30">
        <f t="shared" si="1"/>
        <v>43610</v>
      </c>
      <c r="K11" s="31">
        <v>30</v>
      </c>
      <c r="N11" s="29">
        <v>7</v>
      </c>
      <c r="O11" s="30">
        <v>1589</v>
      </c>
      <c r="P11" s="30">
        <v>1932</v>
      </c>
      <c r="Q11" s="30"/>
      <c r="R11" s="30"/>
      <c r="S11" s="30"/>
      <c r="T11" s="30"/>
      <c r="U11" s="30"/>
    </row>
    <row r="12" spans="2:23" ht="18.75">
      <c r="B12" s="29">
        <v>8</v>
      </c>
      <c r="C12" s="30">
        <v>11380</v>
      </c>
      <c r="D12" s="30">
        <v>670</v>
      </c>
      <c r="E12" s="30">
        <f t="shared" si="0"/>
        <v>31480</v>
      </c>
      <c r="F12" s="31">
        <v>30</v>
      </c>
      <c r="G12" s="29">
        <v>8</v>
      </c>
      <c r="H12" s="30">
        <v>16890</v>
      </c>
      <c r="I12" s="30">
        <v>1000</v>
      </c>
      <c r="J12" s="30">
        <f t="shared" si="1"/>
        <v>46890</v>
      </c>
      <c r="K12" s="31">
        <v>30</v>
      </c>
      <c r="N12" s="29">
        <v>8</v>
      </c>
      <c r="O12" s="30">
        <v>1649</v>
      </c>
      <c r="P12" s="30">
        <v>1932</v>
      </c>
      <c r="Q12" s="30"/>
      <c r="R12" s="30"/>
      <c r="S12" s="30"/>
      <c r="T12" s="30"/>
      <c r="U12" s="30"/>
    </row>
    <row r="13" spans="2:23" ht="18.75">
      <c r="B13" s="29">
        <v>9</v>
      </c>
      <c r="C13" s="30">
        <v>11770</v>
      </c>
      <c r="D13" s="30">
        <v>730</v>
      </c>
      <c r="E13" s="30">
        <f t="shared" si="0"/>
        <v>33670</v>
      </c>
      <c r="F13" s="31">
        <v>30</v>
      </c>
      <c r="G13" s="29">
        <v>9</v>
      </c>
      <c r="H13" s="30">
        <v>17470</v>
      </c>
      <c r="I13" s="30">
        <v>1090</v>
      </c>
      <c r="J13" s="30">
        <f t="shared" si="1"/>
        <v>50170</v>
      </c>
      <c r="K13" s="31">
        <v>30</v>
      </c>
      <c r="N13" s="29">
        <v>9</v>
      </c>
      <c r="O13" s="30">
        <v>1719</v>
      </c>
      <c r="P13" s="30">
        <v>1932</v>
      </c>
      <c r="Q13" s="30"/>
      <c r="R13" s="30"/>
      <c r="S13" s="30"/>
      <c r="T13" s="30"/>
      <c r="U13" s="30"/>
    </row>
    <row r="14" spans="2:23" ht="18.75">
      <c r="B14" s="29">
        <v>10</v>
      </c>
      <c r="C14" s="30">
        <v>12160</v>
      </c>
      <c r="D14" s="30">
        <v>800</v>
      </c>
      <c r="E14" s="30">
        <f t="shared" si="0"/>
        <v>36160</v>
      </c>
      <c r="F14" s="31">
        <v>30</v>
      </c>
      <c r="G14" s="29">
        <v>10</v>
      </c>
      <c r="H14" s="30">
        <v>18050</v>
      </c>
      <c r="I14" s="30">
        <v>1190</v>
      </c>
      <c r="J14" s="30">
        <f t="shared" si="1"/>
        <v>53750</v>
      </c>
      <c r="K14" s="31">
        <v>30</v>
      </c>
      <c r="N14" s="29">
        <v>10</v>
      </c>
      <c r="O14" s="30">
        <v>1780</v>
      </c>
      <c r="P14" s="30">
        <v>1932</v>
      </c>
      <c r="Q14" s="30"/>
      <c r="R14" s="30"/>
      <c r="S14" s="30"/>
      <c r="T14" s="30"/>
      <c r="U14" s="30"/>
    </row>
    <row r="15" spans="2:23" ht="18.75">
      <c r="B15" s="29">
        <v>11</v>
      </c>
      <c r="C15" s="30">
        <v>12570</v>
      </c>
      <c r="D15" s="30">
        <v>880</v>
      </c>
      <c r="E15" s="30">
        <f t="shared" si="0"/>
        <v>38970</v>
      </c>
      <c r="F15" s="31">
        <v>30</v>
      </c>
      <c r="G15" s="29">
        <v>11</v>
      </c>
      <c r="H15" s="30">
        <v>18650</v>
      </c>
      <c r="I15" s="30">
        <v>1310</v>
      </c>
      <c r="J15" s="30">
        <f t="shared" si="1"/>
        <v>57950</v>
      </c>
      <c r="K15" s="31">
        <v>30</v>
      </c>
      <c r="N15" s="29">
        <v>11</v>
      </c>
      <c r="O15" s="30">
        <v>1853</v>
      </c>
      <c r="P15" s="30">
        <v>2856</v>
      </c>
      <c r="Q15" s="30"/>
      <c r="R15" s="30"/>
      <c r="S15" s="30"/>
      <c r="T15" s="30"/>
      <c r="U15" s="30"/>
    </row>
    <row r="16" spans="2:23" ht="18.75">
      <c r="B16" s="29">
        <v>12</v>
      </c>
      <c r="C16" s="30">
        <v>13320</v>
      </c>
      <c r="D16" s="30">
        <v>960</v>
      </c>
      <c r="E16" s="30">
        <f t="shared" si="0"/>
        <v>42120</v>
      </c>
      <c r="F16" s="31">
        <v>30</v>
      </c>
      <c r="G16" s="29">
        <v>12</v>
      </c>
      <c r="H16" s="30">
        <v>19770</v>
      </c>
      <c r="I16" s="30">
        <v>1430</v>
      </c>
      <c r="J16" s="30">
        <f t="shared" si="1"/>
        <v>62670</v>
      </c>
      <c r="K16" s="31">
        <v>30</v>
      </c>
      <c r="N16" s="29">
        <v>12</v>
      </c>
      <c r="O16" s="30">
        <v>1950</v>
      </c>
      <c r="P16" s="30">
        <v>2856</v>
      </c>
      <c r="Q16" s="30"/>
      <c r="R16" s="30"/>
      <c r="S16" s="30"/>
      <c r="T16" s="30"/>
      <c r="U16" s="30"/>
    </row>
    <row r="17" spans="2:21" ht="18.75">
      <c r="B17" s="29">
        <v>13</v>
      </c>
      <c r="C17" s="30">
        <v>14260</v>
      </c>
      <c r="D17" s="30">
        <v>1050</v>
      </c>
      <c r="E17" s="30">
        <f t="shared" si="0"/>
        <v>45760</v>
      </c>
      <c r="F17" s="31">
        <v>30</v>
      </c>
      <c r="G17" s="29">
        <v>13</v>
      </c>
      <c r="H17" s="30">
        <v>21160</v>
      </c>
      <c r="I17" s="30">
        <v>1560</v>
      </c>
      <c r="J17" s="30">
        <f t="shared" si="1"/>
        <v>67960</v>
      </c>
      <c r="K17" s="31">
        <v>30</v>
      </c>
      <c r="N17" s="29">
        <v>13</v>
      </c>
      <c r="O17" s="30">
        <v>2090</v>
      </c>
      <c r="P17" s="30">
        <v>2856</v>
      </c>
      <c r="Q17" s="30"/>
      <c r="R17" s="30"/>
      <c r="S17" s="30"/>
      <c r="T17" s="30"/>
      <c r="U17" s="30"/>
    </row>
    <row r="18" spans="2:21" ht="18.75">
      <c r="B18" s="29">
        <v>14</v>
      </c>
      <c r="C18" s="30">
        <v>15180</v>
      </c>
      <c r="D18" s="30">
        <v>1170</v>
      </c>
      <c r="E18" s="30">
        <f t="shared" si="0"/>
        <v>50280</v>
      </c>
      <c r="F18" s="31">
        <v>30</v>
      </c>
      <c r="G18" s="29">
        <v>14</v>
      </c>
      <c r="H18" s="30">
        <v>22530</v>
      </c>
      <c r="I18" s="30">
        <v>1740</v>
      </c>
      <c r="J18" s="30">
        <f t="shared" si="1"/>
        <v>74730</v>
      </c>
      <c r="K18" s="31">
        <v>30</v>
      </c>
      <c r="N18" s="29">
        <v>14</v>
      </c>
      <c r="O18" s="30">
        <v>2214</v>
      </c>
      <c r="P18" s="30">
        <v>2856</v>
      </c>
      <c r="Q18" s="30"/>
      <c r="R18" s="30"/>
      <c r="S18" s="30"/>
      <c r="T18" s="30"/>
      <c r="U18" s="30"/>
    </row>
    <row r="19" spans="2:21" ht="18.75">
      <c r="B19" s="29">
        <v>15</v>
      </c>
      <c r="C19" s="30">
        <v>16120</v>
      </c>
      <c r="D19" s="30">
        <v>1330</v>
      </c>
      <c r="E19" s="30">
        <f t="shared" si="0"/>
        <v>56020</v>
      </c>
      <c r="F19" s="31">
        <v>30</v>
      </c>
      <c r="G19" s="29">
        <v>15</v>
      </c>
      <c r="H19" s="30">
        <v>23920</v>
      </c>
      <c r="I19" s="30">
        <v>1980</v>
      </c>
      <c r="J19" s="30">
        <f t="shared" si="1"/>
        <v>83320</v>
      </c>
      <c r="K19" s="31">
        <v>30</v>
      </c>
      <c r="N19" s="29">
        <v>15</v>
      </c>
      <c r="O19" s="30">
        <v>2349</v>
      </c>
      <c r="P19" s="30">
        <v>2856</v>
      </c>
      <c r="Q19" s="30"/>
      <c r="R19" s="30"/>
      <c r="S19" s="30"/>
      <c r="T19" s="30"/>
      <c r="U19" s="30"/>
    </row>
    <row r="20" spans="2:21" ht="18.75">
      <c r="B20" s="29">
        <v>16</v>
      </c>
      <c r="C20" s="30">
        <v>18910</v>
      </c>
      <c r="D20" s="30">
        <v>1520</v>
      </c>
      <c r="E20" s="30">
        <f t="shared" si="0"/>
        <v>64510</v>
      </c>
      <c r="F20" s="31">
        <v>30</v>
      </c>
      <c r="G20" s="29">
        <v>16</v>
      </c>
      <c r="H20" s="30">
        <v>28070</v>
      </c>
      <c r="I20" s="30">
        <v>2260</v>
      </c>
      <c r="J20" s="30">
        <f t="shared" si="1"/>
        <v>95870</v>
      </c>
      <c r="K20" s="31">
        <v>30</v>
      </c>
      <c r="N20" s="29">
        <v>16</v>
      </c>
      <c r="O20" s="30">
        <v>2727</v>
      </c>
      <c r="P20" s="30">
        <v>5000</v>
      </c>
      <c r="Q20" s="30"/>
      <c r="R20" s="30"/>
      <c r="S20" s="30"/>
      <c r="T20" s="30"/>
      <c r="U20" s="30"/>
    </row>
    <row r="21" spans="2:21" ht="15.75" customHeight="1">
      <c r="B21" s="29">
        <v>17</v>
      </c>
      <c r="C21" s="30">
        <v>30370</v>
      </c>
      <c r="D21" s="30">
        <v>2300</v>
      </c>
      <c r="E21" s="30">
        <f t="shared" si="0"/>
        <v>76370</v>
      </c>
      <c r="F21" s="31">
        <v>20</v>
      </c>
      <c r="G21" s="29">
        <v>17</v>
      </c>
      <c r="H21" s="30">
        <v>45070</v>
      </c>
      <c r="I21" s="30">
        <v>3420</v>
      </c>
      <c r="J21" s="30">
        <f t="shared" si="1"/>
        <v>113470</v>
      </c>
      <c r="K21" s="31">
        <v>20</v>
      </c>
      <c r="N21" s="29">
        <v>17</v>
      </c>
      <c r="O21" s="30">
        <v>4433</v>
      </c>
      <c r="P21" s="30">
        <v>5000</v>
      </c>
      <c r="Q21" s="30"/>
      <c r="R21" s="30"/>
      <c r="S21" s="30"/>
      <c r="T21" s="30"/>
      <c r="U21" s="30"/>
    </row>
    <row r="22" spans="2:21" ht="15.75" customHeight="1">
      <c r="B22" s="29">
        <v>18</v>
      </c>
      <c r="C22" s="30">
        <v>38350</v>
      </c>
      <c r="D22" s="30">
        <v>2870</v>
      </c>
      <c r="E22" s="30">
        <f t="shared" si="0"/>
        <v>95750</v>
      </c>
      <c r="F22" s="31">
        <v>20</v>
      </c>
      <c r="G22" s="29">
        <v>18</v>
      </c>
      <c r="H22" s="30">
        <v>56880</v>
      </c>
      <c r="I22" s="30">
        <v>4260</v>
      </c>
      <c r="J22" s="30">
        <f t="shared" si="1"/>
        <v>142080</v>
      </c>
      <c r="K22" s="31">
        <v>20</v>
      </c>
      <c r="N22" s="29">
        <v>18</v>
      </c>
      <c r="O22" s="30">
        <v>5810</v>
      </c>
      <c r="P22" s="30">
        <v>5000</v>
      </c>
      <c r="Q22" s="30"/>
      <c r="R22" s="30"/>
      <c r="S22" s="30"/>
      <c r="T22" s="30"/>
      <c r="U22" s="30"/>
    </row>
    <row r="23" spans="2:21" ht="15.75" customHeight="1">
      <c r="B23" s="29">
        <v>19</v>
      </c>
      <c r="C23" s="30">
        <v>59210</v>
      </c>
      <c r="D23" s="30">
        <v>3050</v>
      </c>
      <c r="E23" s="30">
        <f t="shared" si="0"/>
        <v>120210</v>
      </c>
      <c r="F23" s="31">
        <v>20</v>
      </c>
      <c r="G23" s="29">
        <v>19</v>
      </c>
      <c r="H23" s="30">
        <v>87840</v>
      </c>
      <c r="I23" s="30">
        <v>4530</v>
      </c>
      <c r="J23" s="30">
        <f t="shared" si="1"/>
        <v>178440</v>
      </c>
      <c r="K23" s="31">
        <v>20</v>
      </c>
      <c r="N23" s="29">
        <v>19</v>
      </c>
      <c r="O23" s="30">
        <v>8856</v>
      </c>
      <c r="P23" s="30">
        <v>5000</v>
      </c>
      <c r="Q23" s="30"/>
      <c r="R23" s="30"/>
      <c r="S23" s="30"/>
      <c r="T23" s="30"/>
      <c r="U23" s="30"/>
    </row>
    <row r="24" spans="2:21" ht="15.75" customHeight="1">
      <c r="B24" s="29">
        <v>20</v>
      </c>
      <c r="C24" s="30">
        <v>69090</v>
      </c>
      <c r="D24" s="30">
        <v>4510</v>
      </c>
      <c r="E24" s="30">
        <f t="shared" si="0"/>
        <v>132230</v>
      </c>
      <c r="F24" s="31">
        <v>14</v>
      </c>
      <c r="G24" s="29">
        <v>20</v>
      </c>
      <c r="H24" s="30">
        <v>102470</v>
      </c>
      <c r="I24" s="30">
        <v>6690</v>
      </c>
      <c r="J24" s="30">
        <f t="shared" si="1"/>
        <v>196130</v>
      </c>
      <c r="K24" s="31">
        <v>14</v>
      </c>
      <c r="N24" s="29">
        <v>20</v>
      </c>
      <c r="O24" s="30">
        <v>10505</v>
      </c>
      <c r="P24" s="30"/>
      <c r="Q24" s="30"/>
      <c r="R24" s="30"/>
      <c r="S24" s="30"/>
      <c r="T24" s="30"/>
      <c r="U24" s="30"/>
    </row>
    <row r="25" spans="2:21" ht="15.75" customHeight="1">
      <c r="B25" s="29">
        <v>21</v>
      </c>
      <c r="C25" s="30">
        <v>76720</v>
      </c>
      <c r="D25" s="30">
        <v>5000</v>
      </c>
      <c r="E25" s="30">
        <f t="shared" si="0"/>
        <v>146720</v>
      </c>
      <c r="F25" s="31">
        <v>14</v>
      </c>
      <c r="G25" s="29">
        <v>21</v>
      </c>
      <c r="H25" s="30">
        <v>113790</v>
      </c>
      <c r="I25" s="30">
        <v>7420</v>
      </c>
      <c r="J25" s="30">
        <f t="shared" si="1"/>
        <v>217670</v>
      </c>
      <c r="K25" s="31">
        <v>14</v>
      </c>
      <c r="N25" s="29">
        <v>21</v>
      </c>
      <c r="O25" s="30">
        <v>11646</v>
      </c>
      <c r="P25" s="30"/>
      <c r="Q25" s="30"/>
      <c r="R25" s="30"/>
      <c r="S25" s="30"/>
      <c r="T25" s="30"/>
      <c r="U25" s="30"/>
    </row>
    <row r="26" spans="2:21" ht="15.75" customHeight="1">
      <c r="B26" s="29">
        <v>22</v>
      </c>
      <c r="C26" s="30">
        <v>82380</v>
      </c>
      <c r="D26" s="30">
        <v>5870</v>
      </c>
      <c r="E26" s="30">
        <f t="shared" si="0"/>
        <v>164560</v>
      </c>
      <c r="F26" s="31">
        <v>14</v>
      </c>
      <c r="G26" s="29">
        <v>22</v>
      </c>
      <c r="H26" s="30">
        <v>122190</v>
      </c>
      <c r="I26" s="30">
        <v>8710</v>
      </c>
      <c r="J26" s="30">
        <f t="shared" si="1"/>
        <v>244130</v>
      </c>
      <c r="K26" s="31">
        <v>14</v>
      </c>
      <c r="N26" s="29">
        <v>22</v>
      </c>
      <c r="O26" s="30">
        <v>12456</v>
      </c>
      <c r="P26" s="30"/>
      <c r="Q26" s="30"/>
      <c r="R26" s="30"/>
      <c r="S26" s="30"/>
      <c r="T26" s="30"/>
      <c r="U26" s="30"/>
    </row>
    <row r="27" spans="2:21" ht="15.75" customHeight="1"/>
    <row r="28" spans="2:21" ht="15.75" customHeight="1"/>
    <row r="29" spans="2:21" ht="15.75" customHeight="1"/>
    <row r="30" spans="2:21" ht="15.75" customHeight="1"/>
    <row r="31" spans="2:21" ht="15.75" customHeight="1"/>
    <row r="32" spans="2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5">
    <mergeCell ref="B3:F3"/>
    <mergeCell ref="G3:K3"/>
    <mergeCell ref="B2:K2"/>
    <mergeCell ref="N3:U3"/>
    <mergeCell ref="N2:W2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00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14.42578125" defaultRowHeight="15" customHeight="1"/>
  <cols>
    <col min="1" max="2" width="5" customWidth="1"/>
    <col min="3" max="3" width="5.5703125" customWidth="1"/>
    <col min="4" max="5" width="5" customWidth="1"/>
    <col min="6" max="6" width="6.42578125" customWidth="1"/>
    <col min="7" max="15" width="5.5703125" customWidth="1"/>
    <col min="16" max="25" width="6.42578125" customWidth="1"/>
    <col min="26" max="35" width="5.5703125" customWidth="1"/>
  </cols>
  <sheetData>
    <row r="1" spans="1:35" ht="32.25" customHeight="1">
      <c r="A1" s="90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4.25" customHeight="1">
      <c r="A2" s="32" t="s">
        <v>35</v>
      </c>
      <c r="B2" s="32"/>
      <c r="C2" s="32" t="s">
        <v>36</v>
      </c>
      <c r="D2" s="32" t="s">
        <v>37</v>
      </c>
      <c r="E2" s="32" t="s">
        <v>38</v>
      </c>
      <c r="F2" s="32">
        <v>1</v>
      </c>
      <c r="G2" s="32">
        <v>2</v>
      </c>
      <c r="H2" s="32">
        <v>3</v>
      </c>
      <c r="I2" s="32">
        <v>4</v>
      </c>
      <c r="J2" s="32">
        <v>5</v>
      </c>
      <c r="K2" s="32">
        <v>6</v>
      </c>
      <c r="L2" s="32">
        <v>7</v>
      </c>
      <c r="M2" s="32">
        <v>8</v>
      </c>
      <c r="N2" s="32">
        <v>9</v>
      </c>
      <c r="O2" s="32">
        <v>10</v>
      </c>
      <c r="P2" s="32">
        <v>11</v>
      </c>
      <c r="Q2" s="32">
        <v>12</v>
      </c>
      <c r="R2" s="32">
        <v>13</v>
      </c>
      <c r="S2" s="32">
        <v>14</v>
      </c>
      <c r="T2" s="32">
        <v>15</v>
      </c>
      <c r="U2" s="32">
        <v>16</v>
      </c>
      <c r="V2" s="32">
        <v>17</v>
      </c>
      <c r="W2" s="32">
        <v>18</v>
      </c>
      <c r="X2" s="32">
        <v>19</v>
      </c>
      <c r="Y2" s="32">
        <v>20</v>
      </c>
      <c r="Z2" s="32">
        <v>21</v>
      </c>
      <c r="AA2" s="32">
        <v>22</v>
      </c>
      <c r="AB2" s="32">
        <v>23</v>
      </c>
      <c r="AC2" s="32">
        <v>24</v>
      </c>
      <c r="AD2" s="32">
        <v>25</v>
      </c>
      <c r="AE2" s="32">
        <v>26</v>
      </c>
      <c r="AF2" s="32">
        <v>27</v>
      </c>
      <c r="AG2" s="32">
        <v>28</v>
      </c>
      <c r="AH2" s="32">
        <v>29</v>
      </c>
      <c r="AI2" s="32">
        <v>30</v>
      </c>
    </row>
    <row r="3" spans="1:35" ht="10.5" customHeight="1">
      <c r="A3" s="91">
        <v>1</v>
      </c>
      <c r="B3" s="33">
        <v>2017</v>
      </c>
      <c r="C3" s="34">
        <f>'Basic Pay Scales'!C5</f>
        <v>9130</v>
      </c>
      <c r="D3" s="34">
        <f>'Basic Pay Scales'!D5</f>
        <v>290</v>
      </c>
      <c r="E3" s="35">
        <f t="shared" ref="E3:E34" si="0">C3+D3*30</f>
        <v>17830</v>
      </c>
      <c r="F3" s="36">
        <f t="shared" ref="F3:AI3" si="1">$C$3+$D$3*F$2</f>
        <v>9420</v>
      </c>
      <c r="G3" s="36">
        <f t="shared" si="1"/>
        <v>9710</v>
      </c>
      <c r="H3" s="36">
        <f t="shared" si="1"/>
        <v>10000</v>
      </c>
      <c r="I3" s="36">
        <f t="shared" si="1"/>
        <v>10290</v>
      </c>
      <c r="J3" s="36">
        <f t="shared" si="1"/>
        <v>10580</v>
      </c>
      <c r="K3" s="36">
        <f t="shared" si="1"/>
        <v>10870</v>
      </c>
      <c r="L3" s="36">
        <f t="shared" si="1"/>
        <v>11160</v>
      </c>
      <c r="M3" s="36">
        <f t="shared" si="1"/>
        <v>11450</v>
      </c>
      <c r="N3" s="36">
        <f t="shared" si="1"/>
        <v>11740</v>
      </c>
      <c r="O3" s="36">
        <f t="shared" si="1"/>
        <v>12030</v>
      </c>
      <c r="P3" s="36">
        <f t="shared" si="1"/>
        <v>12320</v>
      </c>
      <c r="Q3" s="36">
        <f t="shared" si="1"/>
        <v>12610</v>
      </c>
      <c r="R3" s="36">
        <f t="shared" si="1"/>
        <v>12900</v>
      </c>
      <c r="S3" s="36">
        <f t="shared" si="1"/>
        <v>13190</v>
      </c>
      <c r="T3" s="36">
        <f t="shared" si="1"/>
        <v>13480</v>
      </c>
      <c r="U3" s="36">
        <f t="shared" si="1"/>
        <v>13770</v>
      </c>
      <c r="V3" s="36">
        <f t="shared" si="1"/>
        <v>14060</v>
      </c>
      <c r="W3" s="36">
        <f t="shared" si="1"/>
        <v>14350</v>
      </c>
      <c r="X3" s="36">
        <f t="shared" si="1"/>
        <v>14640</v>
      </c>
      <c r="Y3" s="36">
        <f t="shared" si="1"/>
        <v>14930</v>
      </c>
      <c r="Z3" s="36">
        <f t="shared" si="1"/>
        <v>15220</v>
      </c>
      <c r="AA3" s="36">
        <f t="shared" si="1"/>
        <v>15510</v>
      </c>
      <c r="AB3" s="36">
        <f t="shared" si="1"/>
        <v>15800</v>
      </c>
      <c r="AC3" s="36">
        <f t="shared" si="1"/>
        <v>16090</v>
      </c>
      <c r="AD3" s="36">
        <f t="shared" si="1"/>
        <v>16380</v>
      </c>
      <c r="AE3" s="36">
        <f t="shared" si="1"/>
        <v>16670</v>
      </c>
      <c r="AF3" s="36">
        <f t="shared" si="1"/>
        <v>16960</v>
      </c>
      <c r="AG3" s="36">
        <f t="shared" si="1"/>
        <v>17250</v>
      </c>
      <c r="AH3" s="36">
        <f t="shared" si="1"/>
        <v>17540</v>
      </c>
      <c r="AI3" s="36">
        <f t="shared" si="1"/>
        <v>17830</v>
      </c>
    </row>
    <row r="4" spans="1:35" ht="10.5" customHeight="1">
      <c r="A4" s="92"/>
      <c r="B4" s="33">
        <v>2022</v>
      </c>
      <c r="C4" s="37">
        <f>'Basic Pay Scales'!H5</f>
        <v>13550</v>
      </c>
      <c r="D4" s="37">
        <f>'Basic Pay Scales'!I5</f>
        <v>430</v>
      </c>
      <c r="E4" s="38">
        <f t="shared" si="0"/>
        <v>26450</v>
      </c>
      <c r="F4" s="39">
        <f t="shared" ref="F4:AI4" si="2">$C$4+$D$4*F$2</f>
        <v>13980</v>
      </c>
      <c r="G4" s="39">
        <f t="shared" si="2"/>
        <v>14410</v>
      </c>
      <c r="H4" s="39">
        <f t="shared" si="2"/>
        <v>14840</v>
      </c>
      <c r="I4" s="39">
        <f t="shared" si="2"/>
        <v>15270</v>
      </c>
      <c r="J4" s="39">
        <f t="shared" si="2"/>
        <v>15700</v>
      </c>
      <c r="K4" s="39">
        <f t="shared" si="2"/>
        <v>16130</v>
      </c>
      <c r="L4" s="39">
        <f t="shared" si="2"/>
        <v>16560</v>
      </c>
      <c r="M4" s="39">
        <f t="shared" si="2"/>
        <v>16990</v>
      </c>
      <c r="N4" s="39">
        <f t="shared" si="2"/>
        <v>17420</v>
      </c>
      <c r="O4" s="39">
        <f t="shared" si="2"/>
        <v>17850</v>
      </c>
      <c r="P4" s="39">
        <f t="shared" si="2"/>
        <v>18280</v>
      </c>
      <c r="Q4" s="39">
        <f t="shared" si="2"/>
        <v>18710</v>
      </c>
      <c r="R4" s="39">
        <f t="shared" si="2"/>
        <v>19140</v>
      </c>
      <c r="S4" s="39">
        <f t="shared" si="2"/>
        <v>19570</v>
      </c>
      <c r="T4" s="39">
        <f t="shared" si="2"/>
        <v>20000</v>
      </c>
      <c r="U4" s="39">
        <f t="shared" si="2"/>
        <v>20430</v>
      </c>
      <c r="V4" s="39">
        <f t="shared" si="2"/>
        <v>20860</v>
      </c>
      <c r="W4" s="39">
        <f t="shared" si="2"/>
        <v>21290</v>
      </c>
      <c r="X4" s="39">
        <f t="shared" si="2"/>
        <v>21720</v>
      </c>
      <c r="Y4" s="39">
        <f t="shared" si="2"/>
        <v>22150</v>
      </c>
      <c r="Z4" s="39">
        <f t="shared" si="2"/>
        <v>22580</v>
      </c>
      <c r="AA4" s="39">
        <f t="shared" si="2"/>
        <v>23010</v>
      </c>
      <c r="AB4" s="39">
        <f t="shared" si="2"/>
        <v>23440</v>
      </c>
      <c r="AC4" s="39">
        <f t="shared" si="2"/>
        <v>23870</v>
      </c>
      <c r="AD4" s="39">
        <f t="shared" si="2"/>
        <v>24300</v>
      </c>
      <c r="AE4" s="39">
        <f t="shared" si="2"/>
        <v>24730</v>
      </c>
      <c r="AF4" s="39">
        <f t="shared" si="2"/>
        <v>25160</v>
      </c>
      <c r="AG4" s="39">
        <f t="shared" si="2"/>
        <v>25590</v>
      </c>
      <c r="AH4" s="39">
        <f t="shared" si="2"/>
        <v>26020</v>
      </c>
      <c r="AI4" s="39">
        <f t="shared" si="2"/>
        <v>26450</v>
      </c>
    </row>
    <row r="5" spans="1:35" ht="10.5" customHeight="1">
      <c r="A5" s="93">
        <v>2</v>
      </c>
      <c r="B5" s="40">
        <f>$B$3</f>
        <v>2017</v>
      </c>
      <c r="C5" s="41">
        <f>'Basic Pay Scales'!C6</f>
        <v>9310</v>
      </c>
      <c r="D5" s="41">
        <f>'Basic Pay Scales'!D6</f>
        <v>330</v>
      </c>
      <c r="E5" s="42">
        <f t="shared" si="0"/>
        <v>19210</v>
      </c>
      <c r="F5" s="43">
        <f t="shared" ref="F5:AI5" si="3">$C$5+$D$5*F$2</f>
        <v>9640</v>
      </c>
      <c r="G5" s="43">
        <f t="shared" si="3"/>
        <v>9970</v>
      </c>
      <c r="H5" s="43">
        <f t="shared" si="3"/>
        <v>10300</v>
      </c>
      <c r="I5" s="43">
        <f t="shared" si="3"/>
        <v>10630</v>
      </c>
      <c r="J5" s="43">
        <f t="shared" si="3"/>
        <v>10960</v>
      </c>
      <c r="K5" s="43">
        <f t="shared" si="3"/>
        <v>11290</v>
      </c>
      <c r="L5" s="43">
        <f t="shared" si="3"/>
        <v>11620</v>
      </c>
      <c r="M5" s="43">
        <f t="shared" si="3"/>
        <v>11950</v>
      </c>
      <c r="N5" s="43">
        <f t="shared" si="3"/>
        <v>12280</v>
      </c>
      <c r="O5" s="43">
        <f t="shared" si="3"/>
        <v>12610</v>
      </c>
      <c r="P5" s="43">
        <f t="shared" si="3"/>
        <v>12940</v>
      </c>
      <c r="Q5" s="43">
        <f t="shared" si="3"/>
        <v>13270</v>
      </c>
      <c r="R5" s="43">
        <f t="shared" si="3"/>
        <v>13600</v>
      </c>
      <c r="S5" s="43">
        <f t="shared" si="3"/>
        <v>13930</v>
      </c>
      <c r="T5" s="43">
        <f t="shared" si="3"/>
        <v>14260</v>
      </c>
      <c r="U5" s="43">
        <f t="shared" si="3"/>
        <v>14590</v>
      </c>
      <c r="V5" s="43">
        <f t="shared" si="3"/>
        <v>14920</v>
      </c>
      <c r="W5" s="43">
        <f t="shared" si="3"/>
        <v>15250</v>
      </c>
      <c r="X5" s="43">
        <f t="shared" si="3"/>
        <v>15580</v>
      </c>
      <c r="Y5" s="43">
        <f t="shared" si="3"/>
        <v>15910</v>
      </c>
      <c r="Z5" s="43">
        <f t="shared" si="3"/>
        <v>16240</v>
      </c>
      <c r="AA5" s="43">
        <f t="shared" si="3"/>
        <v>16570</v>
      </c>
      <c r="AB5" s="43">
        <f t="shared" si="3"/>
        <v>16900</v>
      </c>
      <c r="AC5" s="43">
        <f t="shared" si="3"/>
        <v>17230</v>
      </c>
      <c r="AD5" s="43">
        <f t="shared" si="3"/>
        <v>17560</v>
      </c>
      <c r="AE5" s="43">
        <f t="shared" si="3"/>
        <v>17890</v>
      </c>
      <c r="AF5" s="43">
        <f t="shared" si="3"/>
        <v>18220</v>
      </c>
      <c r="AG5" s="43">
        <f t="shared" si="3"/>
        <v>18550</v>
      </c>
      <c r="AH5" s="43">
        <f t="shared" si="3"/>
        <v>18880</v>
      </c>
      <c r="AI5" s="43">
        <f t="shared" si="3"/>
        <v>19210</v>
      </c>
    </row>
    <row r="6" spans="1:35" ht="10.5" customHeight="1">
      <c r="A6" s="92"/>
      <c r="B6" s="40">
        <f>$B$4</f>
        <v>2022</v>
      </c>
      <c r="C6" s="44">
        <f>'Basic Pay Scales'!H6</f>
        <v>13820</v>
      </c>
      <c r="D6" s="44">
        <f>'Basic Pay Scales'!I6</f>
        <v>490</v>
      </c>
      <c r="E6" s="45">
        <f t="shared" si="0"/>
        <v>28520</v>
      </c>
      <c r="F6" s="46">
        <f t="shared" ref="F6:AI6" si="4">$C$6+$D$6*F$2</f>
        <v>14310</v>
      </c>
      <c r="G6" s="46">
        <f t="shared" si="4"/>
        <v>14800</v>
      </c>
      <c r="H6" s="46">
        <f t="shared" si="4"/>
        <v>15290</v>
      </c>
      <c r="I6" s="46">
        <f t="shared" si="4"/>
        <v>15780</v>
      </c>
      <c r="J6" s="46">
        <f t="shared" si="4"/>
        <v>16270</v>
      </c>
      <c r="K6" s="46">
        <f t="shared" si="4"/>
        <v>16760</v>
      </c>
      <c r="L6" s="46">
        <f t="shared" si="4"/>
        <v>17250</v>
      </c>
      <c r="M6" s="46">
        <f t="shared" si="4"/>
        <v>17740</v>
      </c>
      <c r="N6" s="46">
        <f t="shared" si="4"/>
        <v>18230</v>
      </c>
      <c r="O6" s="46">
        <f t="shared" si="4"/>
        <v>18720</v>
      </c>
      <c r="P6" s="46">
        <f t="shared" si="4"/>
        <v>19210</v>
      </c>
      <c r="Q6" s="46">
        <f t="shared" si="4"/>
        <v>19700</v>
      </c>
      <c r="R6" s="46">
        <f t="shared" si="4"/>
        <v>20190</v>
      </c>
      <c r="S6" s="46">
        <f t="shared" si="4"/>
        <v>20680</v>
      </c>
      <c r="T6" s="46">
        <f t="shared" si="4"/>
        <v>21170</v>
      </c>
      <c r="U6" s="46">
        <f t="shared" si="4"/>
        <v>21660</v>
      </c>
      <c r="V6" s="46">
        <f t="shared" si="4"/>
        <v>22150</v>
      </c>
      <c r="W6" s="46">
        <f t="shared" si="4"/>
        <v>22640</v>
      </c>
      <c r="X6" s="46">
        <f t="shared" si="4"/>
        <v>23130</v>
      </c>
      <c r="Y6" s="46">
        <f t="shared" si="4"/>
        <v>23620</v>
      </c>
      <c r="Z6" s="46">
        <f t="shared" si="4"/>
        <v>24110</v>
      </c>
      <c r="AA6" s="46">
        <f t="shared" si="4"/>
        <v>24600</v>
      </c>
      <c r="AB6" s="46">
        <f t="shared" si="4"/>
        <v>25090</v>
      </c>
      <c r="AC6" s="46">
        <f t="shared" si="4"/>
        <v>25580</v>
      </c>
      <c r="AD6" s="46">
        <f t="shared" si="4"/>
        <v>26070</v>
      </c>
      <c r="AE6" s="46">
        <f t="shared" si="4"/>
        <v>26560</v>
      </c>
      <c r="AF6" s="46">
        <f t="shared" si="4"/>
        <v>27050</v>
      </c>
      <c r="AG6" s="46">
        <f t="shared" si="4"/>
        <v>27540</v>
      </c>
      <c r="AH6" s="46">
        <f t="shared" si="4"/>
        <v>28030</v>
      </c>
      <c r="AI6" s="46">
        <f t="shared" si="4"/>
        <v>28520</v>
      </c>
    </row>
    <row r="7" spans="1:35" ht="10.5" customHeight="1">
      <c r="A7" s="91">
        <v>3</v>
      </c>
      <c r="B7" s="33">
        <f>$B$3</f>
        <v>2017</v>
      </c>
      <c r="C7" s="47">
        <f>'Basic Pay Scales'!C7</f>
        <v>9610</v>
      </c>
      <c r="D7" s="47">
        <f>'Basic Pay Scales'!D7</f>
        <v>390</v>
      </c>
      <c r="E7" s="48">
        <f t="shared" si="0"/>
        <v>21310</v>
      </c>
      <c r="F7" s="49">
        <f t="shared" ref="F7:AI7" si="5">$C$7+$D$7*F$2</f>
        <v>10000</v>
      </c>
      <c r="G7" s="49">
        <f t="shared" si="5"/>
        <v>10390</v>
      </c>
      <c r="H7" s="49">
        <f t="shared" si="5"/>
        <v>10780</v>
      </c>
      <c r="I7" s="49">
        <f t="shared" si="5"/>
        <v>11170</v>
      </c>
      <c r="J7" s="49">
        <f t="shared" si="5"/>
        <v>11560</v>
      </c>
      <c r="K7" s="49">
        <f t="shared" si="5"/>
        <v>11950</v>
      </c>
      <c r="L7" s="49">
        <f t="shared" si="5"/>
        <v>12340</v>
      </c>
      <c r="M7" s="49">
        <f t="shared" si="5"/>
        <v>12730</v>
      </c>
      <c r="N7" s="49">
        <f t="shared" si="5"/>
        <v>13120</v>
      </c>
      <c r="O7" s="49">
        <f t="shared" si="5"/>
        <v>13510</v>
      </c>
      <c r="P7" s="49">
        <f t="shared" si="5"/>
        <v>13900</v>
      </c>
      <c r="Q7" s="49">
        <f t="shared" si="5"/>
        <v>14290</v>
      </c>
      <c r="R7" s="49">
        <f t="shared" si="5"/>
        <v>14680</v>
      </c>
      <c r="S7" s="49">
        <f t="shared" si="5"/>
        <v>15070</v>
      </c>
      <c r="T7" s="49">
        <f t="shared" si="5"/>
        <v>15460</v>
      </c>
      <c r="U7" s="49">
        <f t="shared" si="5"/>
        <v>15850</v>
      </c>
      <c r="V7" s="49">
        <f t="shared" si="5"/>
        <v>16240</v>
      </c>
      <c r="W7" s="49">
        <f t="shared" si="5"/>
        <v>16630</v>
      </c>
      <c r="X7" s="49">
        <f t="shared" si="5"/>
        <v>17020</v>
      </c>
      <c r="Y7" s="49">
        <f t="shared" si="5"/>
        <v>17410</v>
      </c>
      <c r="Z7" s="49">
        <f t="shared" si="5"/>
        <v>17800</v>
      </c>
      <c r="AA7" s="49">
        <f t="shared" si="5"/>
        <v>18190</v>
      </c>
      <c r="AB7" s="49">
        <f t="shared" si="5"/>
        <v>18580</v>
      </c>
      <c r="AC7" s="49">
        <f t="shared" si="5"/>
        <v>18970</v>
      </c>
      <c r="AD7" s="49">
        <f t="shared" si="5"/>
        <v>19360</v>
      </c>
      <c r="AE7" s="49">
        <f t="shared" si="5"/>
        <v>19750</v>
      </c>
      <c r="AF7" s="49">
        <f t="shared" si="5"/>
        <v>20140</v>
      </c>
      <c r="AG7" s="49">
        <f t="shared" si="5"/>
        <v>20530</v>
      </c>
      <c r="AH7" s="49">
        <f t="shared" si="5"/>
        <v>20920</v>
      </c>
      <c r="AI7" s="49">
        <f t="shared" si="5"/>
        <v>21310</v>
      </c>
    </row>
    <row r="8" spans="1:35" ht="10.5" customHeight="1">
      <c r="A8" s="92"/>
      <c r="B8" s="33">
        <f>$B$4</f>
        <v>2022</v>
      </c>
      <c r="C8" s="37">
        <f>'Basic Pay Scales'!H7</f>
        <v>14260</v>
      </c>
      <c r="D8" s="37">
        <f>'Basic Pay Scales'!I7</f>
        <v>580</v>
      </c>
      <c r="E8" s="38">
        <f t="shared" si="0"/>
        <v>31660</v>
      </c>
      <c r="F8" s="39">
        <f t="shared" ref="F8:AI8" si="6">$C$8+$D$8*F$2</f>
        <v>14840</v>
      </c>
      <c r="G8" s="39">
        <f t="shared" si="6"/>
        <v>15420</v>
      </c>
      <c r="H8" s="39">
        <f t="shared" si="6"/>
        <v>16000</v>
      </c>
      <c r="I8" s="39">
        <f t="shared" si="6"/>
        <v>16580</v>
      </c>
      <c r="J8" s="39">
        <f t="shared" si="6"/>
        <v>17160</v>
      </c>
      <c r="K8" s="39">
        <f t="shared" si="6"/>
        <v>17740</v>
      </c>
      <c r="L8" s="39">
        <f t="shared" si="6"/>
        <v>18320</v>
      </c>
      <c r="M8" s="39">
        <f t="shared" si="6"/>
        <v>18900</v>
      </c>
      <c r="N8" s="39">
        <f t="shared" si="6"/>
        <v>19480</v>
      </c>
      <c r="O8" s="39">
        <f t="shared" si="6"/>
        <v>20060</v>
      </c>
      <c r="P8" s="39">
        <f t="shared" si="6"/>
        <v>20640</v>
      </c>
      <c r="Q8" s="39">
        <f t="shared" si="6"/>
        <v>21220</v>
      </c>
      <c r="R8" s="39">
        <f t="shared" si="6"/>
        <v>21800</v>
      </c>
      <c r="S8" s="39">
        <f t="shared" si="6"/>
        <v>22380</v>
      </c>
      <c r="T8" s="39">
        <f t="shared" si="6"/>
        <v>22960</v>
      </c>
      <c r="U8" s="39">
        <f t="shared" si="6"/>
        <v>23540</v>
      </c>
      <c r="V8" s="39">
        <f t="shared" si="6"/>
        <v>24120</v>
      </c>
      <c r="W8" s="39">
        <f t="shared" si="6"/>
        <v>24700</v>
      </c>
      <c r="X8" s="39">
        <f t="shared" si="6"/>
        <v>25280</v>
      </c>
      <c r="Y8" s="39">
        <f t="shared" si="6"/>
        <v>25860</v>
      </c>
      <c r="Z8" s="39">
        <f t="shared" si="6"/>
        <v>26440</v>
      </c>
      <c r="AA8" s="39">
        <f t="shared" si="6"/>
        <v>27020</v>
      </c>
      <c r="AB8" s="39">
        <f t="shared" si="6"/>
        <v>27600</v>
      </c>
      <c r="AC8" s="39">
        <f t="shared" si="6"/>
        <v>28180</v>
      </c>
      <c r="AD8" s="39">
        <f t="shared" si="6"/>
        <v>28760</v>
      </c>
      <c r="AE8" s="39">
        <f t="shared" si="6"/>
        <v>29340</v>
      </c>
      <c r="AF8" s="39">
        <f t="shared" si="6"/>
        <v>29920</v>
      </c>
      <c r="AG8" s="39">
        <f t="shared" si="6"/>
        <v>30500</v>
      </c>
      <c r="AH8" s="39">
        <f t="shared" si="6"/>
        <v>31080</v>
      </c>
      <c r="AI8" s="39">
        <f t="shared" si="6"/>
        <v>31660</v>
      </c>
    </row>
    <row r="9" spans="1:35" ht="10.5" customHeight="1">
      <c r="A9" s="93">
        <v>4</v>
      </c>
      <c r="B9" s="40">
        <f>$B$3</f>
        <v>2017</v>
      </c>
      <c r="C9" s="41">
        <f>'Basic Pay Scales'!C8</f>
        <v>9900</v>
      </c>
      <c r="D9" s="41">
        <f>'Basic Pay Scales'!D8</f>
        <v>440</v>
      </c>
      <c r="E9" s="42">
        <f t="shared" si="0"/>
        <v>23100</v>
      </c>
      <c r="F9" s="43">
        <f t="shared" ref="F9:AI9" si="7">$C$9+$D$9*F$2</f>
        <v>10340</v>
      </c>
      <c r="G9" s="43">
        <f t="shared" si="7"/>
        <v>10780</v>
      </c>
      <c r="H9" s="43">
        <f t="shared" si="7"/>
        <v>11220</v>
      </c>
      <c r="I9" s="43">
        <f t="shared" si="7"/>
        <v>11660</v>
      </c>
      <c r="J9" s="43">
        <f t="shared" si="7"/>
        <v>12100</v>
      </c>
      <c r="K9" s="43">
        <f t="shared" si="7"/>
        <v>12540</v>
      </c>
      <c r="L9" s="43">
        <f t="shared" si="7"/>
        <v>12980</v>
      </c>
      <c r="M9" s="43">
        <f t="shared" si="7"/>
        <v>13420</v>
      </c>
      <c r="N9" s="43">
        <f t="shared" si="7"/>
        <v>13860</v>
      </c>
      <c r="O9" s="43">
        <f t="shared" si="7"/>
        <v>14300</v>
      </c>
      <c r="P9" s="43">
        <f t="shared" si="7"/>
        <v>14740</v>
      </c>
      <c r="Q9" s="43">
        <f t="shared" si="7"/>
        <v>15180</v>
      </c>
      <c r="R9" s="43">
        <f t="shared" si="7"/>
        <v>15620</v>
      </c>
      <c r="S9" s="43">
        <f t="shared" si="7"/>
        <v>16060</v>
      </c>
      <c r="T9" s="43">
        <f t="shared" si="7"/>
        <v>16500</v>
      </c>
      <c r="U9" s="43">
        <f t="shared" si="7"/>
        <v>16940</v>
      </c>
      <c r="V9" s="43">
        <f t="shared" si="7"/>
        <v>17380</v>
      </c>
      <c r="W9" s="43">
        <f t="shared" si="7"/>
        <v>17820</v>
      </c>
      <c r="X9" s="43">
        <f t="shared" si="7"/>
        <v>18260</v>
      </c>
      <c r="Y9" s="43">
        <f t="shared" si="7"/>
        <v>18700</v>
      </c>
      <c r="Z9" s="43">
        <f t="shared" si="7"/>
        <v>19140</v>
      </c>
      <c r="AA9" s="43">
        <f t="shared" si="7"/>
        <v>19580</v>
      </c>
      <c r="AB9" s="43">
        <f t="shared" si="7"/>
        <v>20020</v>
      </c>
      <c r="AC9" s="43">
        <f t="shared" si="7"/>
        <v>20460</v>
      </c>
      <c r="AD9" s="43">
        <f t="shared" si="7"/>
        <v>20900</v>
      </c>
      <c r="AE9" s="43">
        <f t="shared" si="7"/>
        <v>21340</v>
      </c>
      <c r="AF9" s="43">
        <f t="shared" si="7"/>
        <v>21780</v>
      </c>
      <c r="AG9" s="43">
        <f t="shared" si="7"/>
        <v>22220</v>
      </c>
      <c r="AH9" s="43">
        <f t="shared" si="7"/>
        <v>22660</v>
      </c>
      <c r="AI9" s="43">
        <f t="shared" si="7"/>
        <v>23100</v>
      </c>
    </row>
    <row r="10" spans="1:35" ht="10.5" customHeight="1">
      <c r="A10" s="92"/>
      <c r="B10" s="40">
        <f>$B$4</f>
        <v>2022</v>
      </c>
      <c r="C10" s="44">
        <f>'Basic Pay Scales'!H8</f>
        <v>14690</v>
      </c>
      <c r="D10" s="44">
        <f>'Basic Pay Scales'!I8</f>
        <v>660</v>
      </c>
      <c r="E10" s="45">
        <f t="shared" si="0"/>
        <v>34490</v>
      </c>
      <c r="F10" s="46">
        <f t="shared" ref="F10:AI10" si="8">$C$10+$D$10*F$2</f>
        <v>15350</v>
      </c>
      <c r="G10" s="46">
        <f t="shared" si="8"/>
        <v>16010</v>
      </c>
      <c r="H10" s="46">
        <f t="shared" si="8"/>
        <v>16670</v>
      </c>
      <c r="I10" s="46">
        <f t="shared" si="8"/>
        <v>17330</v>
      </c>
      <c r="J10" s="46">
        <f t="shared" si="8"/>
        <v>17990</v>
      </c>
      <c r="K10" s="46">
        <f t="shared" si="8"/>
        <v>18650</v>
      </c>
      <c r="L10" s="46">
        <f t="shared" si="8"/>
        <v>19310</v>
      </c>
      <c r="M10" s="46">
        <f t="shared" si="8"/>
        <v>19970</v>
      </c>
      <c r="N10" s="46">
        <f t="shared" si="8"/>
        <v>20630</v>
      </c>
      <c r="O10" s="46">
        <f t="shared" si="8"/>
        <v>21290</v>
      </c>
      <c r="P10" s="46">
        <f t="shared" si="8"/>
        <v>21950</v>
      </c>
      <c r="Q10" s="46">
        <f t="shared" si="8"/>
        <v>22610</v>
      </c>
      <c r="R10" s="46">
        <f t="shared" si="8"/>
        <v>23270</v>
      </c>
      <c r="S10" s="46">
        <f t="shared" si="8"/>
        <v>23930</v>
      </c>
      <c r="T10" s="46">
        <f t="shared" si="8"/>
        <v>24590</v>
      </c>
      <c r="U10" s="46">
        <f t="shared" si="8"/>
        <v>25250</v>
      </c>
      <c r="V10" s="46">
        <f t="shared" si="8"/>
        <v>25910</v>
      </c>
      <c r="W10" s="46">
        <f t="shared" si="8"/>
        <v>26570</v>
      </c>
      <c r="X10" s="46">
        <f t="shared" si="8"/>
        <v>27230</v>
      </c>
      <c r="Y10" s="46">
        <f t="shared" si="8"/>
        <v>27890</v>
      </c>
      <c r="Z10" s="46">
        <f t="shared" si="8"/>
        <v>28550</v>
      </c>
      <c r="AA10" s="46">
        <f t="shared" si="8"/>
        <v>29210</v>
      </c>
      <c r="AB10" s="46">
        <f t="shared" si="8"/>
        <v>29870</v>
      </c>
      <c r="AC10" s="46">
        <f t="shared" si="8"/>
        <v>30530</v>
      </c>
      <c r="AD10" s="46">
        <f t="shared" si="8"/>
        <v>31190</v>
      </c>
      <c r="AE10" s="46">
        <f t="shared" si="8"/>
        <v>31850</v>
      </c>
      <c r="AF10" s="46">
        <f t="shared" si="8"/>
        <v>32510</v>
      </c>
      <c r="AG10" s="46">
        <f t="shared" si="8"/>
        <v>33170</v>
      </c>
      <c r="AH10" s="46">
        <f t="shared" si="8"/>
        <v>33830</v>
      </c>
      <c r="AI10" s="46">
        <f t="shared" si="8"/>
        <v>34490</v>
      </c>
    </row>
    <row r="11" spans="1:35" ht="10.5" customHeight="1">
      <c r="A11" s="91">
        <v>5</v>
      </c>
      <c r="B11" s="33">
        <f>$B$3</f>
        <v>2017</v>
      </c>
      <c r="C11" s="47">
        <f>'Basic Pay Scales'!C9</f>
        <v>10260</v>
      </c>
      <c r="D11" s="47">
        <f>'Basic Pay Scales'!D9</f>
        <v>500</v>
      </c>
      <c r="E11" s="48">
        <f t="shared" si="0"/>
        <v>25260</v>
      </c>
      <c r="F11" s="49">
        <f t="shared" ref="F11:AI11" si="9">$C$11+$D$11*F$2</f>
        <v>10760</v>
      </c>
      <c r="G11" s="49">
        <f t="shared" si="9"/>
        <v>11260</v>
      </c>
      <c r="H11" s="49">
        <f t="shared" si="9"/>
        <v>11760</v>
      </c>
      <c r="I11" s="49">
        <f t="shared" si="9"/>
        <v>12260</v>
      </c>
      <c r="J11" s="49">
        <f t="shared" si="9"/>
        <v>12760</v>
      </c>
      <c r="K11" s="49">
        <f t="shared" si="9"/>
        <v>13260</v>
      </c>
      <c r="L11" s="49">
        <f t="shared" si="9"/>
        <v>13760</v>
      </c>
      <c r="M11" s="49">
        <f t="shared" si="9"/>
        <v>14260</v>
      </c>
      <c r="N11" s="49">
        <f t="shared" si="9"/>
        <v>14760</v>
      </c>
      <c r="O11" s="49">
        <f t="shared" si="9"/>
        <v>15260</v>
      </c>
      <c r="P11" s="49">
        <f t="shared" si="9"/>
        <v>15760</v>
      </c>
      <c r="Q11" s="49">
        <f t="shared" si="9"/>
        <v>16260</v>
      </c>
      <c r="R11" s="49">
        <f t="shared" si="9"/>
        <v>16760</v>
      </c>
      <c r="S11" s="49">
        <f t="shared" si="9"/>
        <v>17260</v>
      </c>
      <c r="T11" s="49">
        <f t="shared" si="9"/>
        <v>17760</v>
      </c>
      <c r="U11" s="49">
        <f t="shared" si="9"/>
        <v>18260</v>
      </c>
      <c r="V11" s="49">
        <f t="shared" si="9"/>
        <v>18760</v>
      </c>
      <c r="W11" s="49">
        <f t="shared" si="9"/>
        <v>19260</v>
      </c>
      <c r="X11" s="49">
        <f t="shared" si="9"/>
        <v>19760</v>
      </c>
      <c r="Y11" s="49">
        <f t="shared" si="9"/>
        <v>20260</v>
      </c>
      <c r="Z11" s="49">
        <f t="shared" si="9"/>
        <v>20760</v>
      </c>
      <c r="AA11" s="49">
        <f t="shared" si="9"/>
        <v>21260</v>
      </c>
      <c r="AB11" s="49">
        <f t="shared" si="9"/>
        <v>21760</v>
      </c>
      <c r="AC11" s="49">
        <f t="shared" si="9"/>
        <v>22260</v>
      </c>
      <c r="AD11" s="49">
        <f t="shared" si="9"/>
        <v>22760</v>
      </c>
      <c r="AE11" s="49">
        <f t="shared" si="9"/>
        <v>23260</v>
      </c>
      <c r="AF11" s="49">
        <f t="shared" si="9"/>
        <v>23760</v>
      </c>
      <c r="AG11" s="49">
        <f t="shared" si="9"/>
        <v>24260</v>
      </c>
      <c r="AH11" s="49">
        <f t="shared" si="9"/>
        <v>24760</v>
      </c>
      <c r="AI11" s="49">
        <f t="shared" si="9"/>
        <v>25260</v>
      </c>
    </row>
    <row r="12" spans="1:35" ht="10.5" customHeight="1">
      <c r="A12" s="92"/>
      <c r="B12" s="33">
        <f>$B$4</f>
        <v>2022</v>
      </c>
      <c r="C12" s="37">
        <f>'Basic Pay Scales'!H9</f>
        <v>15230</v>
      </c>
      <c r="D12" s="37">
        <f>'Basic Pay Scales'!I9</f>
        <v>750</v>
      </c>
      <c r="E12" s="38">
        <f t="shared" si="0"/>
        <v>37730</v>
      </c>
      <c r="F12" s="39">
        <f t="shared" ref="F12:AI12" si="10">$C$12+$D$12*F$2</f>
        <v>15980</v>
      </c>
      <c r="G12" s="39">
        <f t="shared" si="10"/>
        <v>16730</v>
      </c>
      <c r="H12" s="39">
        <f t="shared" si="10"/>
        <v>17480</v>
      </c>
      <c r="I12" s="39">
        <f t="shared" si="10"/>
        <v>18230</v>
      </c>
      <c r="J12" s="39">
        <f t="shared" si="10"/>
        <v>18980</v>
      </c>
      <c r="K12" s="39">
        <f t="shared" si="10"/>
        <v>19730</v>
      </c>
      <c r="L12" s="39">
        <f t="shared" si="10"/>
        <v>20480</v>
      </c>
      <c r="M12" s="39">
        <f t="shared" si="10"/>
        <v>21230</v>
      </c>
      <c r="N12" s="39">
        <f t="shared" si="10"/>
        <v>21980</v>
      </c>
      <c r="O12" s="39">
        <f t="shared" si="10"/>
        <v>22730</v>
      </c>
      <c r="P12" s="39">
        <f t="shared" si="10"/>
        <v>23480</v>
      </c>
      <c r="Q12" s="39">
        <f t="shared" si="10"/>
        <v>24230</v>
      </c>
      <c r="R12" s="39">
        <f t="shared" si="10"/>
        <v>24980</v>
      </c>
      <c r="S12" s="39">
        <f t="shared" si="10"/>
        <v>25730</v>
      </c>
      <c r="T12" s="39">
        <f t="shared" si="10"/>
        <v>26480</v>
      </c>
      <c r="U12" s="39">
        <f t="shared" si="10"/>
        <v>27230</v>
      </c>
      <c r="V12" s="39">
        <f t="shared" si="10"/>
        <v>27980</v>
      </c>
      <c r="W12" s="39">
        <f t="shared" si="10"/>
        <v>28730</v>
      </c>
      <c r="X12" s="39">
        <f t="shared" si="10"/>
        <v>29480</v>
      </c>
      <c r="Y12" s="39">
        <f t="shared" si="10"/>
        <v>30230</v>
      </c>
      <c r="Z12" s="39">
        <f t="shared" si="10"/>
        <v>30980</v>
      </c>
      <c r="AA12" s="39">
        <f t="shared" si="10"/>
        <v>31730</v>
      </c>
      <c r="AB12" s="39">
        <f t="shared" si="10"/>
        <v>32480</v>
      </c>
      <c r="AC12" s="39">
        <f t="shared" si="10"/>
        <v>33230</v>
      </c>
      <c r="AD12" s="39">
        <f t="shared" si="10"/>
        <v>33980</v>
      </c>
      <c r="AE12" s="39">
        <f t="shared" si="10"/>
        <v>34730</v>
      </c>
      <c r="AF12" s="39">
        <f t="shared" si="10"/>
        <v>35480</v>
      </c>
      <c r="AG12" s="39">
        <f t="shared" si="10"/>
        <v>36230</v>
      </c>
      <c r="AH12" s="39">
        <f t="shared" si="10"/>
        <v>36980</v>
      </c>
      <c r="AI12" s="39">
        <f t="shared" si="10"/>
        <v>37730</v>
      </c>
    </row>
    <row r="13" spans="1:35" ht="10.5" customHeight="1">
      <c r="A13" s="93">
        <v>6</v>
      </c>
      <c r="B13" s="40">
        <f>$B$3</f>
        <v>2017</v>
      </c>
      <c r="C13" s="41">
        <f>'Basic Pay Scales'!C10</f>
        <v>10620</v>
      </c>
      <c r="D13" s="41">
        <f>'Basic Pay Scales'!D10</f>
        <v>560</v>
      </c>
      <c r="E13" s="42">
        <f t="shared" si="0"/>
        <v>27420</v>
      </c>
      <c r="F13" s="43">
        <f t="shared" ref="F13:AI13" si="11">$C$13+$D$13*F$2</f>
        <v>11180</v>
      </c>
      <c r="G13" s="43">
        <f t="shared" si="11"/>
        <v>11740</v>
      </c>
      <c r="H13" s="43">
        <f t="shared" si="11"/>
        <v>12300</v>
      </c>
      <c r="I13" s="43">
        <f t="shared" si="11"/>
        <v>12860</v>
      </c>
      <c r="J13" s="43">
        <f t="shared" si="11"/>
        <v>13420</v>
      </c>
      <c r="K13" s="43">
        <f t="shared" si="11"/>
        <v>13980</v>
      </c>
      <c r="L13" s="43">
        <f t="shared" si="11"/>
        <v>14540</v>
      </c>
      <c r="M13" s="43">
        <f t="shared" si="11"/>
        <v>15100</v>
      </c>
      <c r="N13" s="43">
        <f t="shared" si="11"/>
        <v>15660</v>
      </c>
      <c r="O13" s="43">
        <f t="shared" si="11"/>
        <v>16220</v>
      </c>
      <c r="P13" s="43">
        <f t="shared" si="11"/>
        <v>16780</v>
      </c>
      <c r="Q13" s="43">
        <f t="shared" si="11"/>
        <v>17340</v>
      </c>
      <c r="R13" s="43">
        <f t="shared" si="11"/>
        <v>17900</v>
      </c>
      <c r="S13" s="43">
        <f t="shared" si="11"/>
        <v>18460</v>
      </c>
      <c r="T13" s="43">
        <f t="shared" si="11"/>
        <v>19020</v>
      </c>
      <c r="U13" s="43">
        <f t="shared" si="11"/>
        <v>19580</v>
      </c>
      <c r="V13" s="43">
        <f t="shared" si="11"/>
        <v>20140</v>
      </c>
      <c r="W13" s="43">
        <f t="shared" si="11"/>
        <v>20700</v>
      </c>
      <c r="X13" s="43">
        <f t="shared" si="11"/>
        <v>21260</v>
      </c>
      <c r="Y13" s="43">
        <f t="shared" si="11"/>
        <v>21820</v>
      </c>
      <c r="Z13" s="43">
        <f t="shared" si="11"/>
        <v>22380</v>
      </c>
      <c r="AA13" s="43">
        <f t="shared" si="11"/>
        <v>22940</v>
      </c>
      <c r="AB13" s="43">
        <f t="shared" si="11"/>
        <v>23500</v>
      </c>
      <c r="AC13" s="43">
        <f t="shared" si="11"/>
        <v>24060</v>
      </c>
      <c r="AD13" s="43">
        <f t="shared" si="11"/>
        <v>24620</v>
      </c>
      <c r="AE13" s="43">
        <f t="shared" si="11"/>
        <v>25180</v>
      </c>
      <c r="AF13" s="43">
        <f t="shared" si="11"/>
        <v>25740</v>
      </c>
      <c r="AG13" s="43">
        <f t="shared" si="11"/>
        <v>26300</v>
      </c>
      <c r="AH13" s="43">
        <f t="shared" si="11"/>
        <v>26860</v>
      </c>
      <c r="AI13" s="43">
        <f t="shared" si="11"/>
        <v>27420</v>
      </c>
    </row>
    <row r="14" spans="1:35" ht="10.5" customHeight="1">
      <c r="A14" s="92"/>
      <c r="B14" s="40">
        <f>$B$4</f>
        <v>2022</v>
      </c>
      <c r="C14" s="44">
        <f>'Basic Pay Scales'!H10</f>
        <v>15760</v>
      </c>
      <c r="D14" s="44">
        <f>'Basic Pay Scales'!I10</f>
        <v>840</v>
      </c>
      <c r="E14" s="45">
        <f t="shared" si="0"/>
        <v>40960</v>
      </c>
      <c r="F14" s="46">
        <f t="shared" ref="F14:AI14" si="12">$C$14+$D$14*F$2</f>
        <v>16600</v>
      </c>
      <c r="G14" s="46">
        <f t="shared" si="12"/>
        <v>17440</v>
      </c>
      <c r="H14" s="46">
        <f t="shared" si="12"/>
        <v>18280</v>
      </c>
      <c r="I14" s="46">
        <f t="shared" si="12"/>
        <v>19120</v>
      </c>
      <c r="J14" s="46">
        <f t="shared" si="12"/>
        <v>19960</v>
      </c>
      <c r="K14" s="46">
        <f t="shared" si="12"/>
        <v>20800</v>
      </c>
      <c r="L14" s="46">
        <f t="shared" si="12"/>
        <v>21640</v>
      </c>
      <c r="M14" s="46">
        <f t="shared" si="12"/>
        <v>22480</v>
      </c>
      <c r="N14" s="46">
        <f t="shared" si="12"/>
        <v>23320</v>
      </c>
      <c r="O14" s="46">
        <f t="shared" si="12"/>
        <v>24160</v>
      </c>
      <c r="P14" s="46">
        <f t="shared" si="12"/>
        <v>25000</v>
      </c>
      <c r="Q14" s="46">
        <f t="shared" si="12"/>
        <v>25840</v>
      </c>
      <c r="R14" s="46">
        <f t="shared" si="12"/>
        <v>26680</v>
      </c>
      <c r="S14" s="46">
        <f t="shared" si="12"/>
        <v>27520</v>
      </c>
      <c r="T14" s="46">
        <f t="shared" si="12"/>
        <v>28360</v>
      </c>
      <c r="U14" s="46">
        <f t="shared" si="12"/>
        <v>29200</v>
      </c>
      <c r="V14" s="46">
        <f t="shared" si="12"/>
        <v>30040</v>
      </c>
      <c r="W14" s="46">
        <f t="shared" si="12"/>
        <v>30880</v>
      </c>
      <c r="X14" s="46">
        <f t="shared" si="12"/>
        <v>31720</v>
      </c>
      <c r="Y14" s="46">
        <f t="shared" si="12"/>
        <v>32560</v>
      </c>
      <c r="Z14" s="46">
        <f t="shared" si="12"/>
        <v>33400</v>
      </c>
      <c r="AA14" s="46">
        <f t="shared" si="12"/>
        <v>34240</v>
      </c>
      <c r="AB14" s="46">
        <f t="shared" si="12"/>
        <v>35080</v>
      </c>
      <c r="AC14" s="46">
        <f t="shared" si="12"/>
        <v>35920</v>
      </c>
      <c r="AD14" s="46">
        <f t="shared" si="12"/>
        <v>36760</v>
      </c>
      <c r="AE14" s="46">
        <f t="shared" si="12"/>
        <v>37600</v>
      </c>
      <c r="AF14" s="46">
        <f t="shared" si="12"/>
        <v>38440</v>
      </c>
      <c r="AG14" s="46">
        <f t="shared" si="12"/>
        <v>39280</v>
      </c>
      <c r="AH14" s="46">
        <f t="shared" si="12"/>
        <v>40120</v>
      </c>
      <c r="AI14" s="46">
        <f t="shared" si="12"/>
        <v>40960</v>
      </c>
    </row>
    <row r="15" spans="1:35" ht="10.5" customHeight="1">
      <c r="A15" s="91">
        <v>7</v>
      </c>
      <c r="B15" s="33">
        <f>$B$3</f>
        <v>2017</v>
      </c>
      <c r="C15" s="47">
        <f>'Basic Pay Scales'!C11</f>
        <v>10990</v>
      </c>
      <c r="D15" s="47">
        <f>'Basic Pay Scales'!D11</f>
        <v>610</v>
      </c>
      <c r="E15" s="48">
        <f t="shared" si="0"/>
        <v>29290</v>
      </c>
      <c r="F15" s="49">
        <f t="shared" ref="F15:AI15" si="13">$C$15+$D$15*F$2</f>
        <v>11600</v>
      </c>
      <c r="G15" s="49">
        <f t="shared" si="13"/>
        <v>12210</v>
      </c>
      <c r="H15" s="49">
        <f t="shared" si="13"/>
        <v>12820</v>
      </c>
      <c r="I15" s="49">
        <f t="shared" si="13"/>
        <v>13430</v>
      </c>
      <c r="J15" s="49">
        <f t="shared" si="13"/>
        <v>14040</v>
      </c>
      <c r="K15" s="49">
        <f t="shared" si="13"/>
        <v>14650</v>
      </c>
      <c r="L15" s="49">
        <f t="shared" si="13"/>
        <v>15260</v>
      </c>
      <c r="M15" s="49">
        <f t="shared" si="13"/>
        <v>15870</v>
      </c>
      <c r="N15" s="49">
        <f t="shared" si="13"/>
        <v>16480</v>
      </c>
      <c r="O15" s="49">
        <f t="shared" si="13"/>
        <v>17090</v>
      </c>
      <c r="P15" s="49">
        <f t="shared" si="13"/>
        <v>17700</v>
      </c>
      <c r="Q15" s="49">
        <f t="shared" si="13"/>
        <v>18310</v>
      </c>
      <c r="R15" s="49">
        <f t="shared" si="13"/>
        <v>18920</v>
      </c>
      <c r="S15" s="49">
        <f t="shared" si="13"/>
        <v>19530</v>
      </c>
      <c r="T15" s="49">
        <f t="shared" si="13"/>
        <v>20140</v>
      </c>
      <c r="U15" s="49">
        <f t="shared" si="13"/>
        <v>20750</v>
      </c>
      <c r="V15" s="49">
        <f t="shared" si="13"/>
        <v>21360</v>
      </c>
      <c r="W15" s="49">
        <f t="shared" si="13"/>
        <v>21970</v>
      </c>
      <c r="X15" s="49">
        <f t="shared" si="13"/>
        <v>22580</v>
      </c>
      <c r="Y15" s="49">
        <f t="shared" si="13"/>
        <v>23190</v>
      </c>
      <c r="Z15" s="49">
        <f t="shared" si="13"/>
        <v>23800</v>
      </c>
      <c r="AA15" s="49">
        <f t="shared" si="13"/>
        <v>24410</v>
      </c>
      <c r="AB15" s="49">
        <f t="shared" si="13"/>
        <v>25020</v>
      </c>
      <c r="AC15" s="49">
        <f t="shared" si="13"/>
        <v>25630</v>
      </c>
      <c r="AD15" s="49">
        <f t="shared" si="13"/>
        <v>26240</v>
      </c>
      <c r="AE15" s="49">
        <f t="shared" si="13"/>
        <v>26850</v>
      </c>
      <c r="AF15" s="49">
        <f t="shared" si="13"/>
        <v>27460</v>
      </c>
      <c r="AG15" s="49">
        <f t="shared" si="13"/>
        <v>28070</v>
      </c>
      <c r="AH15" s="49">
        <f t="shared" si="13"/>
        <v>28680</v>
      </c>
      <c r="AI15" s="49">
        <f t="shared" si="13"/>
        <v>29290</v>
      </c>
    </row>
    <row r="16" spans="1:35" ht="10.5" customHeight="1">
      <c r="A16" s="92"/>
      <c r="B16" s="33">
        <f>$B$4</f>
        <v>2022</v>
      </c>
      <c r="C16" s="37">
        <f>'Basic Pay Scales'!H11</f>
        <v>16310</v>
      </c>
      <c r="D16" s="37">
        <f>'Basic Pay Scales'!I11</f>
        <v>910</v>
      </c>
      <c r="E16" s="38">
        <f t="shared" si="0"/>
        <v>43610</v>
      </c>
      <c r="F16" s="39">
        <f t="shared" ref="F16:AI16" si="14">$C$16+$D$16*$F$2</f>
        <v>17220</v>
      </c>
      <c r="G16" s="39">
        <f t="shared" si="14"/>
        <v>17220</v>
      </c>
      <c r="H16" s="39">
        <f t="shared" si="14"/>
        <v>17220</v>
      </c>
      <c r="I16" s="39">
        <f t="shared" si="14"/>
        <v>17220</v>
      </c>
      <c r="J16" s="39">
        <f t="shared" si="14"/>
        <v>17220</v>
      </c>
      <c r="K16" s="39">
        <f t="shared" si="14"/>
        <v>17220</v>
      </c>
      <c r="L16" s="39">
        <f t="shared" si="14"/>
        <v>17220</v>
      </c>
      <c r="M16" s="39">
        <f t="shared" si="14"/>
        <v>17220</v>
      </c>
      <c r="N16" s="39">
        <f t="shared" si="14"/>
        <v>17220</v>
      </c>
      <c r="O16" s="39">
        <f t="shared" si="14"/>
        <v>17220</v>
      </c>
      <c r="P16" s="39">
        <f t="shared" si="14"/>
        <v>17220</v>
      </c>
      <c r="Q16" s="39">
        <f t="shared" si="14"/>
        <v>17220</v>
      </c>
      <c r="R16" s="39">
        <f t="shared" si="14"/>
        <v>17220</v>
      </c>
      <c r="S16" s="39">
        <f t="shared" si="14"/>
        <v>17220</v>
      </c>
      <c r="T16" s="39">
        <f t="shared" si="14"/>
        <v>17220</v>
      </c>
      <c r="U16" s="39">
        <f t="shared" si="14"/>
        <v>17220</v>
      </c>
      <c r="V16" s="39">
        <f t="shared" si="14"/>
        <v>17220</v>
      </c>
      <c r="W16" s="39">
        <f t="shared" si="14"/>
        <v>17220</v>
      </c>
      <c r="X16" s="39">
        <f t="shared" si="14"/>
        <v>17220</v>
      </c>
      <c r="Y16" s="39">
        <f t="shared" si="14"/>
        <v>17220</v>
      </c>
      <c r="Z16" s="39">
        <f t="shared" si="14"/>
        <v>17220</v>
      </c>
      <c r="AA16" s="39">
        <f t="shared" si="14"/>
        <v>17220</v>
      </c>
      <c r="AB16" s="39">
        <f t="shared" si="14"/>
        <v>17220</v>
      </c>
      <c r="AC16" s="39">
        <f t="shared" si="14"/>
        <v>17220</v>
      </c>
      <c r="AD16" s="39">
        <f t="shared" si="14"/>
        <v>17220</v>
      </c>
      <c r="AE16" s="39">
        <f t="shared" si="14"/>
        <v>17220</v>
      </c>
      <c r="AF16" s="39">
        <f t="shared" si="14"/>
        <v>17220</v>
      </c>
      <c r="AG16" s="39">
        <f t="shared" si="14"/>
        <v>17220</v>
      </c>
      <c r="AH16" s="39">
        <f t="shared" si="14"/>
        <v>17220</v>
      </c>
      <c r="AI16" s="39">
        <f t="shared" si="14"/>
        <v>17220</v>
      </c>
    </row>
    <row r="17" spans="1:35" ht="10.5" customHeight="1">
      <c r="A17" s="93">
        <v>8</v>
      </c>
      <c r="B17" s="40">
        <f>$B$3</f>
        <v>2017</v>
      </c>
      <c r="C17" s="41">
        <f>'Basic Pay Scales'!C12</f>
        <v>11380</v>
      </c>
      <c r="D17" s="41">
        <f>'Basic Pay Scales'!D12</f>
        <v>670</v>
      </c>
      <c r="E17" s="42">
        <f t="shared" si="0"/>
        <v>31480</v>
      </c>
      <c r="F17" s="43">
        <f t="shared" ref="F17:AI17" si="15">$C$17+$D$17*F$2</f>
        <v>12050</v>
      </c>
      <c r="G17" s="43">
        <f t="shared" si="15"/>
        <v>12720</v>
      </c>
      <c r="H17" s="43">
        <f t="shared" si="15"/>
        <v>13390</v>
      </c>
      <c r="I17" s="43">
        <f t="shared" si="15"/>
        <v>14060</v>
      </c>
      <c r="J17" s="43">
        <f t="shared" si="15"/>
        <v>14730</v>
      </c>
      <c r="K17" s="43">
        <f t="shared" si="15"/>
        <v>15400</v>
      </c>
      <c r="L17" s="43">
        <f t="shared" si="15"/>
        <v>16070</v>
      </c>
      <c r="M17" s="43">
        <f t="shared" si="15"/>
        <v>16740</v>
      </c>
      <c r="N17" s="43">
        <f t="shared" si="15"/>
        <v>17410</v>
      </c>
      <c r="O17" s="43">
        <f t="shared" si="15"/>
        <v>18080</v>
      </c>
      <c r="P17" s="43">
        <f t="shared" si="15"/>
        <v>18750</v>
      </c>
      <c r="Q17" s="43">
        <f t="shared" si="15"/>
        <v>19420</v>
      </c>
      <c r="R17" s="43">
        <f t="shared" si="15"/>
        <v>20090</v>
      </c>
      <c r="S17" s="43">
        <f t="shared" si="15"/>
        <v>20760</v>
      </c>
      <c r="T17" s="43">
        <f t="shared" si="15"/>
        <v>21430</v>
      </c>
      <c r="U17" s="43">
        <f t="shared" si="15"/>
        <v>22100</v>
      </c>
      <c r="V17" s="43">
        <f t="shared" si="15"/>
        <v>22770</v>
      </c>
      <c r="W17" s="43">
        <f t="shared" si="15"/>
        <v>23440</v>
      </c>
      <c r="X17" s="43">
        <f t="shared" si="15"/>
        <v>24110</v>
      </c>
      <c r="Y17" s="43">
        <f t="shared" si="15"/>
        <v>24780</v>
      </c>
      <c r="Z17" s="43">
        <f t="shared" si="15"/>
        <v>25450</v>
      </c>
      <c r="AA17" s="43">
        <f t="shared" si="15"/>
        <v>26120</v>
      </c>
      <c r="AB17" s="43">
        <f t="shared" si="15"/>
        <v>26790</v>
      </c>
      <c r="AC17" s="43">
        <f t="shared" si="15"/>
        <v>27460</v>
      </c>
      <c r="AD17" s="43">
        <f t="shared" si="15"/>
        <v>28130</v>
      </c>
      <c r="AE17" s="43">
        <f t="shared" si="15"/>
        <v>28800</v>
      </c>
      <c r="AF17" s="43">
        <f t="shared" si="15"/>
        <v>29470</v>
      </c>
      <c r="AG17" s="43">
        <f t="shared" si="15"/>
        <v>30140</v>
      </c>
      <c r="AH17" s="43">
        <f t="shared" si="15"/>
        <v>30810</v>
      </c>
      <c r="AI17" s="43">
        <f t="shared" si="15"/>
        <v>31480</v>
      </c>
    </row>
    <row r="18" spans="1:35" ht="10.5" customHeight="1">
      <c r="A18" s="92"/>
      <c r="B18" s="40">
        <f>$B$4</f>
        <v>2022</v>
      </c>
      <c r="C18" s="44">
        <f>'Basic Pay Scales'!H12</f>
        <v>16890</v>
      </c>
      <c r="D18" s="44">
        <f>'Basic Pay Scales'!I12</f>
        <v>1000</v>
      </c>
      <c r="E18" s="45">
        <f t="shared" si="0"/>
        <v>46890</v>
      </c>
      <c r="F18" s="46">
        <f t="shared" ref="F18:AI18" si="16">$C$18+$D$18*F$2</f>
        <v>17890</v>
      </c>
      <c r="G18" s="46">
        <f t="shared" si="16"/>
        <v>18890</v>
      </c>
      <c r="H18" s="46">
        <f t="shared" si="16"/>
        <v>19890</v>
      </c>
      <c r="I18" s="46">
        <f t="shared" si="16"/>
        <v>20890</v>
      </c>
      <c r="J18" s="46">
        <f t="shared" si="16"/>
        <v>21890</v>
      </c>
      <c r="K18" s="46">
        <f t="shared" si="16"/>
        <v>22890</v>
      </c>
      <c r="L18" s="46">
        <f t="shared" si="16"/>
        <v>23890</v>
      </c>
      <c r="M18" s="46">
        <f t="shared" si="16"/>
        <v>24890</v>
      </c>
      <c r="N18" s="46">
        <f t="shared" si="16"/>
        <v>25890</v>
      </c>
      <c r="O18" s="46">
        <f t="shared" si="16"/>
        <v>26890</v>
      </c>
      <c r="P18" s="46">
        <f t="shared" si="16"/>
        <v>27890</v>
      </c>
      <c r="Q18" s="46">
        <f t="shared" si="16"/>
        <v>28890</v>
      </c>
      <c r="R18" s="46">
        <f t="shared" si="16"/>
        <v>29890</v>
      </c>
      <c r="S18" s="46">
        <f t="shared" si="16"/>
        <v>30890</v>
      </c>
      <c r="T18" s="46">
        <f t="shared" si="16"/>
        <v>31890</v>
      </c>
      <c r="U18" s="46">
        <f t="shared" si="16"/>
        <v>32890</v>
      </c>
      <c r="V18" s="46">
        <f t="shared" si="16"/>
        <v>33890</v>
      </c>
      <c r="W18" s="46">
        <f t="shared" si="16"/>
        <v>34890</v>
      </c>
      <c r="X18" s="46">
        <f t="shared" si="16"/>
        <v>35890</v>
      </c>
      <c r="Y18" s="46">
        <f t="shared" si="16"/>
        <v>36890</v>
      </c>
      <c r="Z18" s="46">
        <f t="shared" si="16"/>
        <v>37890</v>
      </c>
      <c r="AA18" s="46">
        <f t="shared" si="16"/>
        <v>38890</v>
      </c>
      <c r="AB18" s="46">
        <f t="shared" si="16"/>
        <v>39890</v>
      </c>
      <c r="AC18" s="46">
        <f t="shared" si="16"/>
        <v>40890</v>
      </c>
      <c r="AD18" s="46">
        <f t="shared" si="16"/>
        <v>41890</v>
      </c>
      <c r="AE18" s="46">
        <f t="shared" si="16"/>
        <v>42890</v>
      </c>
      <c r="AF18" s="46">
        <f t="shared" si="16"/>
        <v>43890</v>
      </c>
      <c r="AG18" s="46">
        <f t="shared" si="16"/>
        <v>44890</v>
      </c>
      <c r="AH18" s="46">
        <f t="shared" si="16"/>
        <v>45890</v>
      </c>
      <c r="AI18" s="46">
        <f t="shared" si="16"/>
        <v>46890</v>
      </c>
    </row>
    <row r="19" spans="1:35" ht="10.5" customHeight="1">
      <c r="A19" s="91">
        <v>9</v>
      </c>
      <c r="B19" s="33">
        <f>$B$3</f>
        <v>2017</v>
      </c>
      <c r="C19" s="47">
        <f>'Basic Pay Scales'!C13</f>
        <v>11770</v>
      </c>
      <c r="D19" s="47">
        <f>'Basic Pay Scales'!D13</f>
        <v>730</v>
      </c>
      <c r="E19" s="48">
        <f t="shared" si="0"/>
        <v>33670</v>
      </c>
      <c r="F19" s="49">
        <f t="shared" ref="F19:AI19" si="17">$C$19+$D$19*F$2</f>
        <v>12500</v>
      </c>
      <c r="G19" s="49">
        <f t="shared" si="17"/>
        <v>13230</v>
      </c>
      <c r="H19" s="49">
        <f t="shared" si="17"/>
        <v>13960</v>
      </c>
      <c r="I19" s="49">
        <f t="shared" si="17"/>
        <v>14690</v>
      </c>
      <c r="J19" s="49">
        <f t="shared" si="17"/>
        <v>15420</v>
      </c>
      <c r="K19" s="49">
        <f t="shared" si="17"/>
        <v>16150</v>
      </c>
      <c r="L19" s="49">
        <f t="shared" si="17"/>
        <v>16880</v>
      </c>
      <c r="M19" s="49">
        <f t="shared" si="17"/>
        <v>17610</v>
      </c>
      <c r="N19" s="49">
        <f t="shared" si="17"/>
        <v>18340</v>
      </c>
      <c r="O19" s="49">
        <f t="shared" si="17"/>
        <v>19070</v>
      </c>
      <c r="P19" s="49">
        <f t="shared" si="17"/>
        <v>19800</v>
      </c>
      <c r="Q19" s="49">
        <f t="shared" si="17"/>
        <v>20530</v>
      </c>
      <c r="R19" s="49">
        <f t="shared" si="17"/>
        <v>21260</v>
      </c>
      <c r="S19" s="49">
        <f t="shared" si="17"/>
        <v>21990</v>
      </c>
      <c r="T19" s="49">
        <f t="shared" si="17"/>
        <v>22720</v>
      </c>
      <c r="U19" s="49">
        <f t="shared" si="17"/>
        <v>23450</v>
      </c>
      <c r="V19" s="49">
        <f t="shared" si="17"/>
        <v>24180</v>
      </c>
      <c r="W19" s="49">
        <f t="shared" si="17"/>
        <v>24910</v>
      </c>
      <c r="X19" s="49">
        <f t="shared" si="17"/>
        <v>25640</v>
      </c>
      <c r="Y19" s="49">
        <f t="shared" si="17"/>
        <v>26370</v>
      </c>
      <c r="Z19" s="49">
        <f t="shared" si="17"/>
        <v>27100</v>
      </c>
      <c r="AA19" s="49">
        <f t="shared" si="17"/>
        <v>27830</v>
      </c>
      <c r="AB19" s="49">
        <f t="shared" si="17"/>
        <v>28560</v>
      </c>
      <c r="AC19" s="49">
        <f t="shared" si="17"/>
        <v>29290</v>
      </c>
      <c r="AD19" s="49">
        <f t="shared" si="17"/>
        <v>30020</v>
      </c>
      <c r="AE19" s="49">
        <f t="shared" si="17"/>
        <v>30750</v>
      </c>
      <c r="AF19" s="49">
        <f t="shared" si="17"/>
        <v>31480</v>
      </c>
      <c r="AG19" s="49">
        <f t="shared" si="17"/>
        <v>32210</v>
      </c>
      <c r="AH19" s="49">
        <f t="shared" si="17"/>
        <v>32940</v>
      </c>
      <c r="AI19" s="49">
        <f t="shared" si="17"/>
        <v>33670</v>
      </c>
    </row>
    <row r="20" spans="1:35" ht="10.5" customHeight="1">
      <c r="A20" s="92"/>
      <c r="B20" s="33">
        <f>$B$4</f>
        <v>2022</v>
      </c>
      <c r="C20" s="37">
        <f>'Basic Pay Scales'!H13</f>
        <v>17470</v>
      </c>
      <c r="D20" s="37">
        <f>'Basic Pay Scales'!I13</f>
        <v>1090</v>
      </c>
      <c r="E20" s="38">
        <f t="shared" si="0"/>
        <v>50170</v>
      </c>
      <c r="F20" s="39">
        <f t="shared" ref="F20:AI20" si="18">$C$20+$D$20*F$2</f>
        <v>18560</v>
      </c>
      <c r="G20" s="39">
        <f t="shared" si="18"/>
        <v>19650</v>
      </c>
      <c r="H20" s="39">
        <f t="shared" si="18"/>
        <v>20740</v>
      </c>
      <c r="I20" s="39">
        <f t="shared" si="18"/>
        <v>21830</v>
      </c>
      <c r="J20" s="39">
        <f t="shared" si="18"/>
        <v>22920</v>
      </c>
      <c r="K20" s="39">
        <f t="shared" si="18"/>
        <v>24010</v>
      </c>
      <c r="L20" s="39">
        <f t="shared" si="18"/>
        <v>25100</v>
      </c>
      <c r="M20" s="39">
        <f t="shared" si="18"/>
        <v>26190</v>
      </c>
      <c r="N20" s="39">
        <f t="shared" si="18"/>
        <v>27280</v>
      </c>
      <c r="O20" s="39">
        <f t="shared" si="18"/>
        <v>28370</v>
      </c>
      <c r="P20" s="39">
        <f t="shared" si="18"/>
        <v>29460</v>
      </c>
      <c r="Q20" s="39">
        <f t="shared" si="18"/>
        <v>30550</v>
      </c>
      <c r="R20" s="39">
        <f t="shared" si="18"/>
        <v>31640</v>
      </c>
      <c r="S20" s="39">
        <f t="shared" si="18"/>
        <v>32730</v>
      </c>
      <c r="T20" s="39">
        <f t="shared" si="18"/>
        <v>33820</v>
      </c>
      <c r="U20" s="39">
        <f t="shared" si="18"/>
        <v>34910</v>
      </c>
      <c r="V20" s="39">
        <f t="shared" si="18"/>
        <v>36000</v>
      </c>
      <c r="W20" s="39">
        <f t="shared" si="18"/>
        <v>37090</v>
      </c>
      <c r="X20" s="39">
        <f t="shared" si="18"/>
        <v>38180</v>
      </c>
      <c r="Y20" s="39">
        <f t="shared" si="18"/>
        <v>39270</v>
      </c>
      <c r="Z20" s="39">
        <f t="shared" si="18"/>
        <v>40360</v>
      </c>
      <c r="AA20" s="39">
        <f t="shared" si="18"/>
        <v>41450</v>
      </c>
      <c r="AB20" s="39">
        <f t="shared" si="18"/>
        <v>42540</v>
      </c>
      <c r="AC20" s="39">
        <f t="shared" si="18"/>
        <v>43630</v>
      </c>
      <c r="AD20" s="39">
        <f t="shared" si="18"/>
        <v>44720</v>
      </c>
      <c r="AE20" s="39">
        <f t="shared" si="18"/>
        <v>45810</v>
      </c>
      <c r="AF20" s="39">
        <f t="shared" si="18"/>
        <v>46900</v>
      </c>
      <c r="AG20" s="39">
        <f t="shared" si="18"/>
        <v>47990</v>
      </c>
      <c r="AH20" s="39">
        <f t="shared" si="18"/>
        <v>49080</v>
      </c>
      <c r="AI20" s="39">
        <f t="shared" si="18"/>
        <v>50170</v>
      </c>
    </row>
    <row r="21" spans="1:35" ht="10.5" customHeight="1">
      <c r="A21" s="93">
        <v>10</v>
      </c>
      <c r="B21" s="40">
        <f>$B$3</f>
        <v>2017</v>
      </c>
      <c r="C21" s="41">
        <f>'Basic Pay Scales'!C14</f>
        <v>12160</v>
      </c>
      <c r="D21" s="41">
        <f>'Basic Pay Scales'!D14</f>
        <v>800</v>
      </c>
      <c r="E21" s="42">
        <f t="shared" si="0"/>
        <v>36160</v>
      </c>
      <c r="F21" s="43">
        <f t="shared" ref="F21:AI21" si="19">$C$21+$D$21*F$2</f>
        <v>12960</v>
      </c>
      <c r="G21" s="43">
        <f t="shared" si="19"/>
        <v>13760</v>
      </c>
      <c r="H21" s="43">
        <f t="shared" si="19"/>
        <v>14560</v>
      </c>
      <c r="I21" s="43">
        <f t="shared" si="19"/>
        <v>15360</v>
      </c>
      <c r="J21" s="43">
        <f t="shared" si="19"/>
        <v>16160</v>
      </c>
      <c r="K21" s="43">
        <f t="shared" si="19"/>
        <v>16960</v>
      </c>
      <c r="L21" s="43">
        <f t="shared" si="19"/>
        <v>17760</v>
      </c>
      <c r="M21" s="43">
        <f t="shared" si="19"/>
        <v>18560</v>
      </c>
      <c r="N21" s="43">
        <f t="shared" si="19"/>
        <v>19360</v>
      </c>
      <c r="O21" s="43">
        <f t="shared" si="19"/>
        <v>20160</v>
      </c>
      <c r="P21" s="43">
        <f t="shared" si="19"/>
        <v>20960</v>
      </c>
      <c r="Q21" s="43">
        <f t="shared" si="19"/>
        <v>21760</v>
      </c>
      <c r="R21" s="43">
        <f t="shared" si="19"/>
        <v>22560</v>
      </c>
      <c r="S21" s="43">
        <f t="shared" si="19"/>
        <v>23360</v>
      </c>
      <c r="T21" s="43">
        <f t="shared" si="19"/>
        <v>24160</v>
      </c>
      <c r="U21" s="43">
        <f t="shared" si="19"/>
        <v>24960</v>
      </c>
      <c r="V21" s="43">
        <f t="shared" si="19"/>
        <v>25760</v>
      </c>
      <c r="W21" s="43">
        <f t="shared" si="19"/>
        <v>26560</v>
      </c>
      <c r="X21" s="43">
        <f t="shared" si="19"/>
        <v>27360</v>
      </c>
      <c r="Y21" s="43">
        <f t="shared" si="19"/>
        <v>28160</v>
      </c>
      <c r="Z21" s="43">
        <f t="shared" si="19"/>
        <v>28960</v>
      </c>
      <c r="AA21" s="43">
        <f t="shared" si="19"/>
        <v>29760</v>
      </c>
      <c r="AB21" s="43">
        <f t="shared" si="19"/>
        <v>30560</v>
      </c>
      <c r="AC21" s="43">
        <f t="shared" si="19"/>
        <v>31360</v>
      </c>
      <c r="AD21" s="43">
        <f t="shared" si="19"/>
        <v>32160</v>
      </c>
      <c r="AE21" s="43">
        <f t="shared" si="19"/>
        <v>32960</v>
      </c>
      <c r="AF21" s="43">
        <f t="shared" si="19"/>
        <v>33760</v>
      </c>
      <c r="AG21" s="43">
        <f t="shared" si="19"/>
        <v>34560</v>
      </c>
      <c r="AH21" s="43">
        <f t="shared" si="19"/>
        <v>35360</v>
      </c>
      <c r="AI21" s="43">
        <f t="shared" si="19"/>
        <v>36160</v>
      </c>
    </row>
    <row r="22" spans="1:35" ht="10.5" customHeight="1">
      <c r="A22" s="92"/>
      <c r="B22" s="40">
        <f>$B$4</f>
        <v>2022</v>
      </c>
      <c r="C22" s="44">
        <f>'Basic Pay Scales'!H14</f>
        <v>18050</v>
      </c>
      <c r="D22" s="44">
        <f>'Basic Pay Scales'!I14</f>
        <v>1190</v>
      </c>
      <c r="E22" s="45">
        <f t="shared" si="0"/>
        <v>53750</v>
      </c>
      <c r="F22" s="46">
        <f t="shared" ref="F22:AI22" si="20">$C$22+$D$22*F$2</f>
        <v>19240</v>
      </c>
      <c r="G22" s="46">
        <f t="shared" si="20"/>
        <v>20430</v>
      </c>
      <c r="H22" s="46">
        <f t="shared" si="20"/>
        <v>21620</v>
      </c>
      <c r="I22" s="46">
        <f t="shared" si="20"/>
        <v>22810</v>
      </c>
      <c r="J22" s="46">
        <f t="shared" si="20"/>
        <v>24000</v>
      </c>
      <c r="K22" s="46">
        <f t="shared" si="20"/>
        <v>25190</v>
      </c>
      <c r="L22" s="46">
        <f t="shared" si="20"/>
        <v>26380</v>
      </c>
      <c r="M22" s="46">
        <f t="shared" si="20"/>
        <v>27570</v>
      </c>
      <c r="N22" s="46">
        <f t="shared" si="20"/>
        <v>28760</v>
      </c>
      <c r="O22" s="46">
        <f t="shared" si="20"/>
        <v>29950</v>
      </c>
      <c r="P22" s="46">
        <f t="shared" si="20"/>
        <v>31140</v>
      </c>
      <c r="Q22" s="46">
        <f t="shared" si="20"/>
        <v>32330</v>
      </c>
      <c r="R22" s="46">
        <f t="shared" si="20"/>
        <v>33520</v>
      </c>
      <c r="S22" s="46">
        <f t="shared" si="20"/>
        <v>34710</v>
      </c>
      <c r="T22" s="46">
        <f t="shared" si="20"/>
        <v>35900</v>
      </c>
      <c r="U22" s="46">
        <f t="shared" si="20"/>
        <v>37090</v>
      </c>
      <c r="V22" s="46">
        <f t="shared" si="20"/>
        <v>38280</v>
      </c>
      <c r="W22" s="46">
        <f t="shared" si="20"/>
        <v>39470</v>
      </c>
      <c r="X22" s="46">
        <f t="shared" si="20"/>
        <v>40660</v>
      </c>
      <c r="Y22" s="46">
        <f t="shared" si="20"/>
        <v>41850</v>
      </c>
      <c r="Z22" s="46">
        <f t="shared" si="20"/>
        <v>43040</v>
      </c>
      <c r="AA22" s="46">
        <f t="shared" si="20"/>
        <v>44230</v>
      </c>
      <c r="AB22" s="46">
        <f t="shared" si="20"/>
        <v>45420</v>
      </c>
      <c r="AC22" s="46">
        <f t="shared" si="20"/>
        <v>46610</v>
      </c>
      <c r="AD22" s="46">
        <f t="shared" si="20"/>
        <v>47800</v>
      </c>
      <c r="AE22" s="46">
        <f t="shared" si="20"/>
        <v>48990</v>
      </c>
      <c r="AF22" s="46">
        <f t="shared" si="20"/>
        <v>50180</v>
      </c>
      <c r="AG22" s="46">
        <f t="shared" si="20"/>
        <v>51370</v>
      </c>
      <c r="AH22" s="46">
        <f t="shared" si="20"/>
        <v>52560</v>
      </c>
      <c r="AI22" s="46">
        <f t="shared" si="20"/>
        <v>53750</v>
      </c>
    </row>
    <row r="23" spans="1:35" ht="10.5" customHeight="1">
      <c r="A23" s="91">
        <v>11</v>
      </c>
      <c r="B23" s="33">
        <f>$B$3</f>
        <v>2017</v>
      </c>
      <c r="C23" s="47">
        <f>'Basic Pay Scales'!C15</f>
        <v>12570</v>
      </c>
      <c r="D23" s="47">
        <f>'Basic Pay Scales'!D15</f>
        <v>880</v>
      </c>
      <c r="E23" s="48">
        <f t="shared" si="0"/>
        <v>38970</v>
      </c>
      <c r="F23" s="49">
        <f t="shared" ref="F23:AI23" si="21">$C$23+$D$23*F$2</f>
        <v>13450</v>
      </c>
      <c r="G23" s="49">
        <f t="shared" si="21"/>
        <v>14330</v>
      </c>
      <c r="H23" s="49">
        <f t="shared" si="21"/>
        <v>15210</v>
      </c>
      <c r="I23" s="49">
        <f t="shared" si="21"/>
        <v>16090</v>
      </c>
      <c r="J23" s="49">
        <f t="shared" si="21"/>
        <v>16970</v>
      </c>
      <c r="K23" s="49">
        <f t="shared" si="21"/>
        <v>17850</v>
      </c>
      <c r="L23" s="49">
        <f t="shared" si="21"/>
        <v>18730</v>
      </c>
      <c r="M23" s="49">
        <f t="shared" si="21"/>
        <v>19610</v>
      </c>
      <c r="N23" s="49">
        <f t="shared" si="21"/>
        <v>20490</v>
      </c>
      <c r="O23" s="49">
        <f t="shared" si="21"/>
        <v>21370</v>
      </c>
      <c r="P23" s="49">
        <f t="shared" si="21"/>
        <v>22250</v>
      </c>
      <c r="Q23" s="49">
        <f t="shared" si="21"/>
        <v>23130</v>
      </c>
      <c r="R23" s="49">
        <f t="shared" si="21"/>
        <v>24010</v>
      </c>
      <c r="S23" s="49">
        <f t="shared" si="21"/>
        <v>24890</v>
      </c>
      <c r="T23" s="49">
        <f t="shared" si="21"/>
        <v>25770</v>
      </c>
      <c r="U23" s="49">
        <f t="shared" si="21"/>
        <v>26650</v>
      </c>
      <c r="V23" s="49">
        <f t="shared" si="21"/>
        <v>27530</v>
      </c>
      <c r="W23" s="49">
        <f t="shared" si="21"/>
        <v>28410</v>
      </c>
      <c r="X23" s="49">
        <f t="shared" si="21"/>
        <v>29290</v>
      </c>
      <c r="Y23" s="49">
        <f t="shared" si="21"/>
        <v>30170</v>
      </c>
      <c r="Z23" s="49">
        <f t="shared" si="21"/>
        <v>31050</v>
      </c>
      <c r="AA23" s="49">
        <f t="shared" si="21"/>
        <v>31930</v>
      </c>
      <c r="AB23" s="49">
        <f t="shared" si="21"/>
        <v>32810</v>
      </c>
      <c r="AC23" s="49">
        <f t="shared" si="21"/>
        <v>33690</v>
      </c>
      <c r="AD23" s="49">
        <f t="shared" si="21"/>
        <v>34570</v>
      </c>
      <c r="AE23" s="49">
        <f t="shared" si="21"/>
        <v>35450</v>
      </c>
      <c r="AF23" s="49">
        <f t="shared" si="21"/>
        <v>36330</v>
      </c>
      <c r="AG23" s="49">
        <f t="shared" si="21"/>
        <v>37210</v>
      </c>
      <c r="AH23" s="49">
        <f t="shared" si="21"/>
        <v>38090</v>
      </c>
      <c r="AI23" s="49">
        <f t="shared" si="21"/>
        <v>38970</v>
      </c>
    </row>
    <row r="24" spans="1:35" ht="10.5" customHeight="1">
      <c r="A24" s="92"/>
      <c r="B24" s="33">
        <f>$B$4</f>
        <v>2022</v>
      </c>
      <c r="C24" s="37">
        <f>'Basic Pay Scales'!H15</f>
        <v>18650</v>
      </c>
      <c r="D24" s="37">
        <f>'Basic Pay Scales'!I15</f>
        <v>1310</v>
      </c>
      <c r="E24" s="38">
        <f t="shared" si="0"/>
        <v>57950</v>
      </c>
      <c r="F24" s="39">
        <f t="shared" ref="F24:AI24" si="22">$C$24+$D$24*F$2</f>
        <v>19960</v>
      </c>
      <c r="G24" s="39">
        <f t="shared" si="22"/>
        <v>21270</v>
      </c>
      <c r="H24" s="39">
        <f t="shared" si="22"/>
        <v>22580</v>
      </c>
      <c r="I24" s="39">
        <f t="shared" si="22"/>
        <v>23890</v>
      </c>
      <c r="J24" s="39">
        <f t="shared" si="22"/>
        <v>25200</v>
      </c>
      <c r="K24" s="39">
        <f t="shared" si="22"/>
        <v>26510</v>
      </c>
      <c r="L24" s="39">
        <f t="shared" si="22"/>
        <v>27820</v>
      </c>
      <c r="M24" s="39">
        <f t="shared" si="22"/>
        <v>29130</v>
      </c>
      <c r="N24" s="39">
        <f t="shared" si="22"/>
        <v>30440</v>
      </c>
      <c r="O24" s="39">
        <f t="shared" si="22"/>
        <v>31750</v>
      </c>
      <c r="P24" s="39">
        <f t="shared" si="22"/>
        <v>33060</v>
      </c>
      <c r="Q24" s="39">
        <f t="shared" si="22"/>
        <v>34370</v>
      </c>
      <c r="R24" s="39">
        <f t="shared" si="22"/>
        <v>35680</v>
      </c>
      <c r="S24" s="39">
        <f t="shared" si="22"/>
        <v>36990</v>
      </c>
      <c r="T24" s="39">
        <f t="shared" si="22"/>
        <v>38300</v>
      </c>
      <c r="U24" s="39">
        <f t="shared" si="22"/>
        <v>39610</v>
      </c>
      <c r="V24" s="39">
        <f t="shared" si="22"/>
        <v>40920</v>
      </c>
      <c r="W24" s="39">
        <f t="shared" si="22"/>
        <v>42230</v>
      </c>
      <c r="X24" s="39">
        <f t="shared" si="22"/>
        <v>43540</v>
      </c>
      <c r="Y24" s="39">
        <f t="shared" si="22"/>
        <v>44850</v>
      </c>
      <c r="Z24" s="39">
        <f t="shared" si="22"/>
        <v>46160</v>
      </c>
      <c r="AA24" s="39">
        <f t="shared" si="22"/>
        <v>47470</v>
      </c>
      <c r="AB24" s="39">
        <f t="shared" si="22"/>
        <v>48780</v>
      </c>
      <c r="AC24" s="39">
        <f t="shared" si="22"/>
        <v>50090</v>
      </c>
      <c r="AD24" s="39">
        <f t="shared" si="22"/>
        <v>51400</v>
      </c>
      <c r="AE24" s="39">
        <f t="shared" si="22"/>
        <v>52710</v>
      </c>
      <c r="AF24" s="39">
        <f t="shared" si="22"/>
        <v>54020</v>
      </c>
      <c r="AG24" s="39">
        <f t="shared" si="22"/>
        <v>55330</v>
      </c>
      <c r="AH24" s="39">
        <f t="shared" si="22"/>
        <v>56640</v>
      </c>
      <c r="AI24" s="39">
        <f t="shared" si="22"/>
        <v>57950</v>
      </c>
    </row>
    <row r="25" spans="1:35" ht="10.5" customHeight="1">
      <c r="A25" s="93">
        <v>12</v>
      </c>
      <c r="B25" s="40">
        <f>$B$3</f>
        <v>2017</v>
      </c>
      <c r="C25" s="41">
        <f>'Basic Pay Scales'!C16</f>
        <v>13320</v>
      </c>
      <c r="D25" s="41">
        <f>'Basic Pay Scales'!D16</f>
        <v>960</v>
      </c>
      <c r="E25" s="42">
        <f t="shared" si="0"/>
        <v>42120</v>
      </c>
      <c r="F25" s="43">
        <f t="shared" ref="F25:AI25" si="23">$C$25+$D$25*F$2</f>
        <v>14280</v>
      </c>
      <c r="G25" s="43">
        <f t="shared" si="23"/>
        <v>15240</v>
      </c>
      <c r="H25" s="43">
        <f t="shared" si="23"/>
        <v>16200</v>
      </c>
      <c r="I25" s="43">
        <f t="shared" si="23"/>
        <v>17160</v>
      </c>
      <c r="J25" s="43">
        <f t="shared" si="23"/>
        <v>18120</v>
      </c>
      <c r="K25" s="43">
        <f t="shared" si="23"/>
        <v>19080</v>
      </c>
      <c r="L25" s="43">
        <f t="shared" si="23"/>
        <v>20040</v>
      </c>
      <c r="M25" s="43">
        <f t="shared" si="23"/>
        <v>21000</v>
      </c>
      <c r="N25" s="43">
        <f t="shared" si="23"/>
        <v>21960</v>
      </c>
      <c r="O25" s="43">
        <f t="shared" si="23"/>
        <v>22920</v>
      </c>
      <c r="P25" s="43">
        <f t="shared" si="23"/>
        <v>23880</v>
      </c>
      <c r="Q25" s="43">
        <f t="shared" si="23"/>
        <v>24840</v>
      </c>
      <c r="R25" s="43">
        <f t="shared" si="23"/>
        <v>25800</v>
      </c>
      <c r="S25" s="43">
        <f t="shared" si="23"/>
        <v>26760</v>
      </c>
      <c r="T25" s="43">
        <f t="shared" si="23"/>
        <v>27720</v>
      </c>
      <c r="U25" s="43">
        <f t="shared" si="23"/>
        <v>28680</v>
      </c>
      <c r="V25" s="43">
        <f t="shared" si="23"/>
        <v>29640</v>
      </c>
      <c r="W25" s="43">
        <f t="shared" si="23"/>
        <v>30600</v>
      </c>
      <c r="X25" s="43">
        <f t="shared" si="23"/>
        <v>31560</v>
      </c>
      <c r="Y25" s="43">
        <f t="shared" si="23"/>
        <v>32520</v>
      </c>
      <c r="Z25" s="43">
        <f t="shared" si="23"/>
        <v>33480</v>
      </c>
      <c r="AA25" s="43">
        <f t="shared" si="23"/>
        <v>34440</v>
      </c>
      <c r="AB25" s="43">
        <f t="shared" si="23"/>
        <v>35400</v>
      </c>
      <c r="AC25" s="43">
        <f t="shared" si="23"/>
        <v>36360</v>
      </c>
      <c r="AD25" s="43">
        <f t="shared" si="23"/>
        <v>37320</v>
      </c>
      <c r="AE25" s="43">
        <f t="shared" si="23"/>
        <v>38280</v>
      </c>
      <c r="AF25" s="43">
        <f t="shared" si="23"/>
        <v>39240</v>
      </c>
      <c r="AG25" s="43">
        <f t="shared" si="23"/>
        <v>40200</v>
      </c>
      <c r="AH25" s="43">
        <f t="shared" si="23"/>
        <v>41160</v>
      </c>
      <c r="AI25" s="43">
        <f t="shared" si="23"/>
        <v>42120</v>
      </c>
    </row>
    <row r="26" spans="1:35" ht="10.5" customHeight="1">
      <c r="A26" s="92"/>
      <c r="B26" s="40">
        <f>$B$4</f>
        <v>2022</v>
      </c>
      <c r="C26" s="44">
        <f>'Basic Pay Scales'!H16</f>
        <v>19770</v>
      </c>
      <c r="D26" s="44">
        <f>'Basic Pay Scales'!I16</f>
        <v>1430</v>
      </c>
      <c r="E26" s="45">
        <f t="shared" si="0"/>
        <v>62670</v>
      </c>
      <c r="F26" s="46">
        <f t="shared" ref="F26:AI26" si="24">$C$26+$D$26*F$2</f>
        <v>21200</v>
      </c>
      <c r="G26" s="46">
        <f t="shared" si="24"/>
        <v>22630</v>
      </c>
      <c r="H26" s="46">
        <f t="shared" si="24"/>
        <v>24060</v>
      </c>
      <c r="I26" s="46">
        <f t="shared" si="24"/>
        <v>25490</v>
      </c>
      <c r="J26" s="46">
        <f t="shared" si="24"/>
        <v>26920</v>
      </c>
      <c r="K26" s="46">
        <f t="shared" si="24"/>
        <v>28350</v>
      </c>
      <c r="L26" s="46">
        <f t="shared" si="24"/>
        <v>29780</v>
      </c>
      <c r="M26" s="46">
        <f t="shared" si="24"/>
        <v>31210</v>
      </c>
      <c r="N26" s="46">
        <f t="shared" si="24"/>
        <v>32640</v>
      </c>
      <c r="O26" s="46">
        <f t="shared" si="24"/>
        <v>34070</v>
      </c>
      <c r="P26" s="46">
        <f t="shared" si="24"/>
        <v>35500</v>
      </c>
      <c r="Q26" s="46">
        <f t="shared" si="24"/>
        <v>36930</v>
      </c>
      <c r="R26" s="46">
        <f t="shared" si="24"/>
        <v>38360</v>
      </c>
      <c r="S26" s="46">
        <f t="shared" si="24"/>
        <v>39790</v>
      </c>
      <c r="T26" s="46">
        <f t="shared" si="24"/>
        <v>41220</v>
      </c>
      <c r="U26" s="46">
        <f t="shared" si="24"/>
        <v>42650</v>
      </c>
      <c r="V26" s="46">
        <f t="shared" si="24"/>
        <v>44080</v>
      </c>
      <c r="W26" s="46">
        <f t="shared" si="24"/>
        <v>45510</v>
      </c>
      <c r="X26" s="46">
        <f t="shared" si="24"/>
        <v>46940</v>
      </c>
      <c r="Y26" s="46">
        <f t="shared" si="24"/>
        <v>48370</v>
      </c>
      <c r="Z26" s="46">
        <f t="shared" si="24"/>
        <v>49800</v>
      </c>
      <c r="AA26" s="46">
        <f t="shared" si="24"/>
        <v>51230</v>
      </c>
      <c r="AB26" s="46">
        <f t="shared" si="24"/>
        <v>52660</v>
      </c>
      <c r="AC26" s="46">
        <f t="shared" si="24"/>
        <v>54090</v>
      </c>
      <c r="AD26" s="46">
        <f t="shared" si="24"/>
        <v>55520</v>
      </c>
      <c r="AE26" s="46">
        <f t="shared" si="24"/>
        <v>56950</v>
      </c>
      <c r="AF26" s="46">
        <f t="shared" si="24"/>
        <v>58380</v>
      </c>
      <c r="AG26" s="46">
        <f t="shared" si="24"/>
        <v>59810</v>
      </c>
      <c r="AH26" s="46">
        <f t="shared" si="24"/>
        <v>61240</v>
      </c>
      <c r="AI26" s="46">
        <f t="shared" si="24"/>
        <v>62670</v>
      </c>
    </row>
    <row r="27" spans="1:35" ht="10.5" customHeight="1">
      <c r="A27" s="91">
        <v>13</v>
      </c>
      <c r="B27" s="33">
        <f>$B$3</f>
        <v>2017</v>
      </c>
      <c r="C27" s="47">
        <f>'Basic Pay Scales'!C17</f>
        <v>14260</v>
      </c>
      <c r="D27" s="47">
        <f>'Basic Pay Scales'!D17</f>
        <v>1050</v>
      </c>
      <c r="E27" s="48">
        <f t="shared" si="0"/>
        <v>45760</v>
      </c>
      <c r="F27" s="49">
        <f t="shared" ref="F27:AI27" si="25">$C$27+$D$27*F$2</f>
        <v>15310</v>
      </c>
      <c r="G27" s="49">
        <f t="shared" si="25"/>
        <v>16360</v>
      </c>
      <c r="H27" s="49">
        <f t="shared" si="25"/>
        <v>17410</v>
      </c>
      <c r="I27" s="49">
        <f t="shared" si="25"/>
        <v>18460</v>
      </c>
      <c r="J27" s="49">
        <f t="shared" si="25"/>
        <v>19510</v>
      </c>
      <c r="K27" s="49">
        <f t="shared" si="25"/>
        <v>20560</v>
      </c>
      <c r="L27" s="49">
        <f t="shared" si="25"/>
        <v>21610</v>
      </c>
      <c r="M27" s="49">
        <f t="shared" si="25"/>
        <v>22660</v>
      </c>
      <c r="N27" s="49">
        <f t="shared" si="25"/>
        <v>23710</v>
      </c>
      <c r="O27" s="49">
        <f t="shared" si="25"/>
        <v>24760</v>
      </c>
      <c r="P27" s="49">
        <f t="shared" si="25"/>
        <v>25810</v>
      </c>
      <c r="Q27" s="49">
        <f t="shared" si="25"/>
        <v>26860</v>
      </c>
      <c r="R27" s="49">
        <f t="shared" si="25"/>
        <v>27910</v>
      </c>
      <c r="S27" s="49">
        <f t="shared" si="25"/>
        <v>28960</v>
      </c>
      <c r="T27" s="49">
        <f t="shared" si="25"/>
        <v>30010</v>
      </c>
      <c r="U27" s="49">
        <f t="shared" si="25"/>
        <v>31060</v>
      </c>
      <c r="V27" s="49">
        <f t="shared" si="25"/>
        <v>32110</v>
      </c>
      <c r="W27" s="49">
        <f t="shared" si="25"/>
        <v>33160</v>
      </c>
      <c r="X27" s="49">
        <f t="shared" si="25"/>
        <v>34210</v>
      </c>
      <c r="Y27" s="49">
        <f t="shared" si="25"/>
        <v>35260</v>
      </c>
      <c r="Z27" s="49">
        <f t="shared" si="25"/>
        <v>36310</v>
      </c>
      <c r="AA27" s="49">
        <f t="shared" si="25"/>
        <v>37360</v>
      </c>
      <c r="AB27" s="49">
        <f t="shared" si="25"/>
        <v>38410</v>
      </c>
      <c r="AC27" s="49">
        <f t="shared" si="25"/>
        <v>39460</v>
      </c>
      <c r="AD27" s="49">
        <f t="shared" si="25"/>
        <v>40510</v>
      </c>
      <c r="AE27" s="49">
        <f t="shared" si="25"/>
        <v>41560</v>
      </c>
      <c r="AF27" s="49">
        <f t="shared" si="25"/>
        <v>42610</v>
      </c>
      <c r="AG27" s="49">
        <f t="shared" si="25"/>
        <v>43660</v>
      </c>
      <c r="AH27" s="49">
        <f t="shared" si="25"/>
        <v>44710</v>
      </c>
      <c r="AI27" s="49">
        <f t="shared" si="25"/>
        <v>45760</v>
      </c>
    </row>
    <row r="28" spans="1:35" ht="10.5" customHeight="1">
      <c r="A28" s="92"/>
      <c r="B28" s="33">
        <f>$B$4</f>
        <v>2022</v>
      </c>
      <c r="C28" s="37">
        <f>'Basic Pay Scales'!H17</f>
        <v>21160</v>
      </c>
      <c r="D28" s="37">
        <f>'Basic Pay Scales'!I17</f>
        <v>1560</v>
      </c>
      <c r="E28" s="38">
        <f t="shared" si="0"/>
        <v>67960</v>
      </c>
      <c r="F28" s="39">
        <f t="shared" ref="F28:AI28" si="26">$C$28+$D$28*F$2</f>
        <v>22720</v>
      </c>
      <c r="G28" s="39">
        <f t="shared" si="26"/>
        <v>24280</v>
      </c>
      <c r="H28" s="39">
        <f t="shared" si="26"/>
        <v>25840</v>
      </c>
      <c r="I28" s="39">
        <f t="shared" si="26"/>
        <v>27400</v>
      </c>
      <c r="J28" s="39">
        <f t="shared" si="26"/>
        <v>28960</v>
      </c>
      <c r="K28" s="39">
        <f t="shared" si="26"/>
        <v>30520</v>
      </c>
      <c r="L28" s="39">
        <f t="shared" si="26"/>
        <v>32080</v>
      </c>
      <c r="M28" s="39">
        <f t="shared" si="26"/>
        <v>33640</v>
      </c>
      <c r="N28" s="39">
        <f t="shared" si="26"/>
        <v>35200</v>
      </c>
      <c r="O28" s="39">
        <f t="shared" si="26"/>
        <v>36760</v>
      </c>
      <c r="P28" s="39">
        <f t="shared" si="26"/>
        <v>38320</v>
      </c>
      <c r="Q28" s="39">
        <f t="shared" si="26"/>
        <v>39880</v>
      </c>
      <c r="R28" s="39">
        <f t="shared" si="26"/>
        <v>41440</v>
      </c>
      <c r="S28" s="39">
        <f t="shared" si="26"/>
        <v>43000</v>
      </c>
      <c r="T28" s="39">
        <f t="shared" si="26"/>
        <v>44560</v>
      </c>
      <c r="U28" s="39">
        <f t="shared" si="26"/>
        <v>46120</v>
      </c>
      <c r="V28" s="39">
        <f t="shared" si="26"/>
        <v>47680</v>
      </c>
      <c r="W28" s="39">
        <f t="shared" si="26"/>
        <v>49240</v>
      </c>
      <c r="X28" s="39">
        <f t="shared" si="26"/>
        <v>50800</v>
      </c>
      <c r="Y28" s="39">
        <f t="shared" si="26"/>
        <v>52360</v>
      </c>
      <c r="Z28" s="39">
        <f t="shared" si="26"/>
        <v>53920</v>
      </c>
      <c r="AA28" s="39">
        <f t="shared" si="26"/>
        <v>55480</v>
      </c>
      <c r="AB28" s="39">
        <f t="shared" si="26"/>
        <v>57040</v>
      </c>
      <c r="AC28" s="39">
        <f t="shared" si="26"/>
        <v>58600</v>
      </c>
      <c r="AD28" s="39">
        <f t="shared" si="26"/>
        <v>60160</v>
      </c>
      <c r="AE28" s="39">
        <f t="shared" si="26"/>
        <v>61720</v>
      </c>
      <c r="AF28" s="39">
        <f t="shared" si="26"/>
        <v>63280</v>
      </c>
      <c r="AG28" s="39">
        <f t="shared" si="26"/>
        <v>64840</v>
      </c>
      <c r="AH28" s="39">
        <f t="shared" si="26"/>
        <v>66400</v>
      </c>
      <c r="AI28" s="39">
        <f t="shared" si="26"/>
        <v>67960</v>
      </c>
    </row>
    <row r="29" spans="1:35" ht="10.5" customHeight="1">
      <c r="A29" s="93">
        <v>14</v>
      </c>
      <c r="B29" s="40">
        <f>$B$3</f>
        <v>2017</v>
      </c>
      <c r="C29" s="41">
        <f>'Basic Pay Scales'!C18</f>
        <v>15180</v>
      </c>
      <c r="D29" s="41">
        <f>'Basic Pay Scales'!D18</f>
        <v>1170</v>
      </c>
      <c r="E29" s="42">
        <f t="shared" si="0"/>
        <v>50280</v>
      </c>
      <c r="F29" s="43">
        <f t="shared" ref="F29:AI29" si="27">$C$29+$D$29*F$2</f>
        <v>16350</v>
      </c>
      <c r="G29" s="43">
        <f t="shared" si="27"/>
        <v>17520</v>
      </c>
      <c r="H29" s="43">
        <f t="shared" si="27"/>
        <v>18690</v>
      </c>
      <c r="I29" s="43">
        <f t="shared" si="27"/>
        <v>19860</v>
      </c>
      <c r="J29" s="43">
        <f t="shared" si="27"/>
        <v>21030</v>
      </c>
      <c r="K29" s="43">
        <f t="shared" si="27"/>
        <v>22200</v>
      </c>
      <c r="L29" s="43">
        <f t="shared" si="27"/>
        <v>23370</v>
      </c>
      <c r="M29" s="43">
        <f t="shared" si="27"/>
        <v>24540</v>
      </c>
      <c r="N29" s="43">
        <f t="shared" si="27"/>
        <v>25710</v>
      </c>
      <c r="O29" s="43">
        <f t="shared" si="27"/>
        <v>26880</v>
      </c>
      <c r="P29" s="43">
        <f t="shared" si="27"/>
        <v>28050</v>
      </c>
      <c r="Q29" s="43">
        <f t="shared" si="27"/>
        <v>29220</v>
      </c>
      <c r="R29" s="43">
        <f t="shared" si="27"/>
        <v>30390</v>
      </c>
      <c r="S29" s="43">
        <f t="shared" si="27"/>
        <v>31560</v>
      </c>
      <c r="T29" s="43">
        <f t="shared" si="27"/>
        <v>32730</v>
      </c>
      <c r="U29" s="43">
        <f t="shared" si="27"/>
        <v>33900</v>
      </c>
      <c r="V29" s="43">
        <f t="shared" si="27"/>
        <v>35070</v>
      </c>
      <c r="W29" s="43">
        <f t="shared" si="27"/>
        <v>36240</v>
      </c>
      <c r="X29" s="43">
        <f t="shared" si="27"/>
        <v>37410</v>
      </c>
      <c r="Y29" s="43">
        <f t="shared" si="27"/>
        <v>38580</v>
      </c>
      <c r="Z29" s="43">
        <f t="shared" si="27"/>
        <v>39750</v>
      </c>
      <c r="AA29" s="43">
        <f t="shared" si="27"/>
        <v>40920</v>
      </c>
      <c r="AB29" s="43">
        <f t="shared" si="27"/>
        <v>42090</v>
      </c>
      <c r="AC29" s="43">
        <f t="shared" si="27"/>
        <v>43260</v>
      </c>
      <c r="AD29" s="43">
        <f t="shared" si="27"/>
        <v>44430</v>
      </c>
      <c r="AE29" s="43">
        <f t="shared" si="27"/>
        <v>45600</v>
      </c>
      <c r="AF29" s="43">
        <f t="shared" si="27"/>
        <v>46770</v>
      </c>
      <c r="AG29" s="43">
        <f t="shared" si="27"/>
        <v>47940</v>
      </c>
      <c r="AH29" s="43">
        <f t="shared" si="27"/>
        <v>49110</v>
      </c>
      <c r="AI29" s="43">
        <f t="shared" si="27"/>
        <v>50280</v>
      </c>
    </row>
    <row r="30" spans="1:35" ht="10.5" customHeight="1">
      <c r="A30" s="92"/>
      <c r="B30" s="40">
        <f>$B$4</f>
        <v>2022</v>
      </c>
      <c r="C30" s="44">
        <f>'Basic Pay Scales'!H18</f>
        <v>22530</v>
      </c>
      <c r="D30" s="44">
        <f>'Basic Pay Scales'!I18</f>
        <v>1740</v>
      </c>
      <c r="E30" s="45">
        <f t="shared" si="0"/>
        <v>74730</v>
      </c>
      <c r="F30" s="46">
        <f t="shared" ref="F30:AI30" si="28">$C$30+$D$30*F$2</f>
        <v>24270</v>
      </c>
      <c r="G30" s="46">
        <f t="shared" si="28"/>
        <v>26010</v>
      </c>
      <c r="H30" s="46">
        <f t="shared" si="28"/>
        <v>27750</v>
      </c>
      <c r="I30" s="46">
        <f t="shared" si="28"/>
        <v>29490</v>
      </c>
      <c r="J30" s="46">
        <f t="shared" si="28"/>
        <v>31230</v>
      </c>
      <c r="K30" s="46">
        <f t="shared" si="28"/>
        <v>32970</v>
      </c>
      <c r="L30" s="46">
        <f t="shared" si="28"/>
        <v>34710</v>
      </c>
      <c r="M30" s="46">
        <f t="shared" si="28"/>
        <v>36450</v>
      </c>
      <c r="N30" s="46">
        <f t="shared" si="28"/>
        <v>38190</v>
      </c>
      <c r="O30" s="46">
        <f t="shared" si="28"/>
        <v>39930</v>
      </c>
      <c r="P30" s="46">
        <f t="shared" si="28"/>
        <v>41670</v>
      </c>
      <c r="Q30" s="46">
        <f t="shared" si="28"/>
        <v>43410</v>
      </c>
      <c r="R30" s="46">
        <f t="shared" si="28"/>
        <v>45150</v>
      </c>
      <c r="S30" s="46">
        <f t="shared" si="28"/>
        <v>46890</v>
      </c>
      <c r="T30" s="46">
        <f t="shared" si="28"/>
        <v>48630</v>
      </c>
      <c r="U30" s="46">
        <f t="shared" si="28"/>
        <v>50370</v>
      </c>
      <c r="V30" s="46">
        <f t="shared" si="28"/>
        <v>52110</v>
      </c>
      <c r="W30" s="46">
        <f t="shared" si="28"/>
        <v>53850</v>
      </c>
      <c r="X30" s="46">
        <f t="shared" si="28"/>
        <v>55590</v>
      </c>
      <c r="Y30" s="46">
        <f t="shared" si="28"/>
        <v>57330</v>
      </c>
      <c r="Z30" s="46">
        <f t="shared" si="28"/>
        <v>59070</v>
      </c>
      <c r="AA30" s="46">
        <f t="shared" si="28"/>
        <v>60810</v>
      </c>
      <c r="AB30" s="46">
        <f t="shared" si="28"/>
        <v>62550</v>
      </c>
      <c r="AC30" s="46">
        <f t="shared" si="28"/>
        <v>64290</v>
      </c>
      <c r="AD30" s="46">
        <f t="shared" si="28"/>
        <v>66030</v>
      </c>
      <c r="AE30" s="46">
        <f t="shared" si="28"/>
        <v>67770</v>
      </c>
      <c r="AF30" s="46">
        <f t="shared" si="28"/>
        <v>69510</v>
      </c>
      <c r="AG30" s="46">
        <f t="shared" si="28"/>
        <v>71250</v>
      </c>
      <c r="AH30" s="46">
        <f t="shared" si="28"/>
        <v>72990</v>
      </c>
      <c r="AI30" s="46">
        <f t="shared" si="28"/>
        <v>74730</v>
      </c>
    </row>
    <row r="31" spans="1:35" ht="10.5" customHeight="1">
      <c r="A31" s="91">
        <v>15</v>
      </c>
      <c r="B31" s="33">
        <f>$B$3</f>
        <v>2017</v>
      </c>
      <c r="C31" s="47">
        <f>'Basic Pay Scales'!C19</f>
        <v>16120</v>
      </c>
      <c r="D31" s="47">
        <f>'Basic Pay Scales'!D19</f>
        <v>1330</v>
      </c>
      <c r="E31" s="48">
        <f t="shared" si="0"/>
        <v>56020</v>
      </c>
      <c r="F31" s="49">
        <f t="shared" ref="F31:AI31" si="29">$C$31+$D$31*F$2</f>
        <v>17450</v>
      </c>
      <c r="G31" s="49">
        <f t="shared" si="29"/>
        <v>18780</v>
      </c>
      <c r="H31" s="49">
        <f t="shared" si="29"/>
        <v>20110</v>
      </c>
      <c r="I31" s="49">
        <f t="shared" si="29"/>
        <v>21440</v>
      </c>
      <c r="J31" s="49">
        <f t="shared" si="29"/>
        <v>22770</v>
      </c>
      <c r="K31" s="49">
        <f t="shared" si="29"/>
        <v>24100</v>
      </c>
      <c r="L31" s="49">
        <f t="shared" si="29"/>
        <v>25430</v>
      </c>
      <c r="M31" s="49">
        <f t="shared" si="29"/>
        <v>26760</v>
      </c>
      <c r="N31" s="49">
        <f t="shared" si="29"/>
        <v>28090</v>
      </c>
      <c r="O31" s="49">
        <f t="shared" si="29"/>
        <v>29420</v>
      </c>
      <c r="P31" s="49">
        <f t="shared" si="29"/>
        <v>30750</v>
      </c>
      <c r="Q31" s="49">
        <f t="shared" si="29"/>
        <v>32080</v>
      </c>
      <c r="R31" s="49">
        <f t="shared" si="29"/>
        <v>33410</v>
      </c>
      <c r="S31" s="49">
        <f t="shared" si="29"/>
        <v>34740</v>
      </c>
      <c r="T31" s="49">
        <f t="shared" si="29"/>
        <v>36070</v>
      </c>
      <c r="U31" s="49">
        <f t="shared" si="29"/>
        <v>37400</v>
      </c>
      <c r="V31" s="49">
        <f t="shared" si="29"/>
        <v>38730</v>
      </c>
      <c r="W31" s="49">
        <f t="shared" si="29"/>
        <v>40060</v>
      </c>
      <c r="X31" s="49">
        <f t="shared" si="29"/>
        <v>41390</v>
      </c>
      <c r="Y31" s="49">
        <f t="shared" si="29"/>
        <v>42720</v>
      </c>
      <c r="Z31" s="49">
        <f t="shared" si="29"/>
        <v>44050</v>
      </c>
      <c r="AA31" s="49">
        <f t="shared" si="29"/>
        <v>45380</v>
      </c>
      <c r="AB31" s="49">
        <f t="shared" si="29"/>
        <v>46710</v>
      </c>
      <c r="AC31" s="49">
        <f t="shared" si="29"/>
        <v>48040</v>
      </c>
      <c r="AD31" s="49">
        <f t="shared" si="29"/>
        <v>49370</v>
      </c>
      <c r="AE31" s="49">
        <f t="shared" si="29"/>
        <v>50700</v>
      </c>
      <c r="AF31" s="49">
        <f t="shared" si="29"/>
        <v>52030</v>
      </c>
      <c r="AG31" s="49">
        <f t="shared" si="29"/>
        <v>53360</v>
      </c>
      <c r="AH31" s="49">
        <f t="shared" si="29"/>
        <v>54690</v>
      </c>
      <c r="AI31" s="49">
        <f t="shared" si="29"/>
        <v>56020</v>
      </c>
    </row>
    <row r="32" spans="1:35" ht="10.5" customHeight="1">
      <c r="A32" s="92"/>
      <c r="B32" s="33">
        <f>$B$4</f>
        <v>2022</v>
      </c>
      <c r="C32" s="37">
        <f>'Basic Pay Scales'!H19</f>
        <v>23920</v>
      </c>
      <c r="D32" s="37">
        <f>'Basic Pay Scales'!I19</f>
        <v>1980</v>
      </c>
      <c r="E32" s="38">
        <f t="shared" si="0"/>
        <v>83320</v>
      </c>
      <c r="F32" s="39">
        <f t="shared" ref="F32:AI32" si="30">$C$32+$D$32*F$2</f>
        <v>25900</v>
      </c>
      <c r="G32" s="39">
        <f t="shared" si="30"/>
        <v>27880</v>
      </c>
      <c r="H32" s="39">
        <f t="shared" si="30"/>
        <v>29860</v>
      </c>
      <c r="I32" s="39">
        <f t="shared" si="30"/>
        <v>31840</v>
      </c>
      <c r="J32" s="39">
        <f t="shared" si="30"/>
        <v>33820</v>
      </c>
      <c r="K32" s="39">
        <f t="shared" si="30"/>
        <v>35800</v>
      </c>
      <c r="L32" s="39">
        <f t="shared" si="30"/>
        <v>37780</v>
      </c>
      <c r="M32" s="39">
        <f t="shared" si="30"/>
        <v>39760</v>
      </c>
      <c r="N32" s="39">
        <f t="shared" si="30"/>
        <v>41740</v>
      </c>
      <c r="O32" s="39">
        <f t="shared" si="30"/>
        <v>43720</v>
      </c>
      <c r="P32" s="39">
        <f t="shared" si="30"/>
        <v>45700</v>
      </c>
      <c r="Q32" s="39">
        <f t="shared" si="30"/>
        <v>47680</v>
      </c>
      <c r="R32" s="39">
        <f t="shared" si="30"/>
        <v>49660</v>
      </c>
      <c r="S32" s="39">
        <f t="shared" si="30"/>
        <v>51640</v>
      </c>
      <c r="T32" s="39">
        <f t="shared" si="30"/>
        <v>53620</v>
      </c>
      <c r="U32" s="39">
        <f t="shared" si="30"/>
        <v>55600</v>
      </c>
      <c r="V32" s="39">
        <f t="shared" si="30"/>
        <v>57580</v>
      </c>
      <c r="W32" s="39">
        <f t="shared" si="30"/>
        <v>59560</v>
      </c>
      <c r="X32" s="39">
        <f t="shared" si="30"/>
        <v>61540</v>
      </c>
      <c r="Y32" s="39">
        <f t="shared" si="30"/>
        <v>63520</v>
      </c>
      <c r="Z32" s="39">
        <f t="shared" si="30"/>
        <v>65500</v>
      </c>
      <c r="AA32" s="39">
        <f t="shared" si="30"/>
        <v>67480</v>
      </c>
      <c r="AB32" s="39">
        <f t="shared" si="30"/>
        <v>69460</v>
      </c>
      <c r="AC32" s="39">
        <f t="shared" si="30"/>
        <v>71440</v>
      </c>
      <c r="AD32" s="39">
        <f t="shared" si="30"/>
        <v>73420</v>
      </c>
      <c r="AE32" s="39">
        <f t="shared" si="30"/>
        <v>75400</v>
      </c>
      <c r="AF32" s="39">
        <f t="shared" si="30"/>
        <v>77380</v>
      </c>
      <c r="AG32" s="39">
        <f t="shared" si="30"/>
        <v>79360</v>
      </c>
      <c r="AH32" s="39">
        <f t="shared" si="30"/>
        <v>81340</v>
      </c>
      <c r="AI32" s="39">
        <f t="shared" si="30"/>
        <v>83320</v>
      </c>
    </row>
    <row r="33" spans="1:35" ht="10.5" customHeight="1">
      <c r="A33" s="93">
        <v>16</v>
      </c>
      <c r="B33" s="40">
        <f>$B$3</f>
        <v>2017</v>
      </c>
      <c r="C33" s="41">
        <f>'Basic Pay Scales'!C20</f>
        <v>18910</v>
      </c>
      <c r="D33" s="41">
        <f>'Basic Pay Scales'!D20</f>
        <v>1520</v>
      </c>
      <c r="E33" s="42">
        <f t="shared" si="0"/>
        <v>64510</v>
      </c>
      <c r="F33" s="43">
        <f t="shared" ref="F33:AI33" si="31">$C$33+$D$33*F$2</f>
        <v>20430</v>
      </c>
      <c r="G33" s="43">
        <f t="shared" si="31"/>
        <v>21950</v>
      </c>
      <c r="H33" s="43">
        <f t="shared" si="31"/>
        <v>23470</v>
      </c>
      <c r="I33" s="43">
        <f t="shared" si="31"/>
        <v>24990</v>
      </c>
      <c r="J33" s="43">
        <f t="shared" si="31"/>
        <v>26510</v>
      </c>
      <c r="K33" s="43">
        <f t="shared" si="31"/>
        <v>28030</v>
      </c>
      <c r="L33" s="43">
        <f t="shared" si="31"/>
        <v>29550</v>
      </c>
      <c r="M33" s="43">
        <f t="shared" si="31"/>
        <v>31070</v>
      </c>
      <c r="N33" s="43">
        <f t="shared" si="31"/>
        <v>32590</v>
      </c>
      <c r="O33" s="43">
        <f t="shared" si="31"/>
        <v>34110</v>
      </c>
      <c r="P33" s="43">
        <f t="shared" si="31"/>
        <v>35630</v>
      </c>
      <c r="Q33" s="43">
        <f t="shared" si="31"/>
        <v>37150</v>
      </c>
      <c r="R33" s="43">
        <f t="shared" si="31"/>
        <v>38670</v>
      </c>
      <c r="S33" s="43">
        <f t="shared" si="31"/>
        <v>40190</v>
      </c>
      <c r="T33" s="43">
        <f t="shared" si="31"/>
        <v>41710</v>
      </c>
      <c r="U33" s="43">
        <f t="shared" si="31"/>
        <v>43230</v>
      </c>
      <c r="V33" s="43">
        <f t="shared" si="31"/>
        <v>44750</v>
      </c>
      <c r="W33" s="43">
        <f t="shared" si="31"/>
        <v>46270</v>
      </c>
      <c r="X33" s="43">
        <f t="shared" si="31"/>
        <v>47790</v>
      </c>
      <c r="Y33" s="43">
        <f t="shared" si="31"/>
        <v>49310</v>
      </c>
      <c r="Z33" s="43">
        <f t="shared" si="31"/>
        <v>50830</v>
      </c>
      <c r="AA33" s="43">
        <f t="shared" si="31"/>
        <v>52350</v>
      </c>
      <c r="AB33" s="43">
        <f t="shared" si="31"/>
        <v>53870</v>
      </c>
      <c r="AC33" s="43">
        <f t="shared" si="31"/>
        <v>55390</v>
      </c>
      <c r="AD33" s="43">
        <f t="shared" si="31"/>
        <v>56910</v>
      </c>
      <c r="AE33" s="43">
        <f t="shared" si="31"/>
        <v>58430</v>
      </c>
      <c r="AF33" s="43">
        <f t="shared" si="31"/>
        <v>59950</v>
      </c>
      <c r="AG33" s="43">
        <f t="shared" si="31"/>
        <v>61470</v>
      </c>
      <c r="AH33" s="43">
        <f t="shared" si="31"/>
        <v>62990</v>
      </c>
      <c r="AI33" s="43">
        <f t="shared" si="31"/>
        <v>64510</v>
      </c>
    </row>
    <row r="34" spans="1:35" ht="10.5" customHeight="1">
      <c r="A34" s="92"/>
      <c r="B34" s="40">
        <f>$B$4</f>
        <v>2022</v>
      </c>
      <c r="C34" s="44">
        <f>'Basic Pay Scales'!H20</f>
        <v>28070</v>
      </c>
      <c r="D34" s="44">
        <f>'Basic Pay Scales'!I20</f>
        <v>2260</v>
      </c>
      <c r="E34" s="45">
        <f t="shared" si="0"/>
        <v>95870</v>
      </c>
      <c r="F34" s="46">
        <f t="shared" ref="F34:AI34" si="32">$C$34+$D$34*F$2</f>
        <v>30330</v>
      </c>
      <c r="G34" s="46">
        <f t="shared" si="32"/>
        <v>32590</v>
      </c>
      <c r="H34" s="46">
        <f t="shared" si="32"/>
        <v>34850</v>
      </c>
      <c r="I34" s="46">
        <f t="shared" si="32"/>
        <v>37110</v>
      </c>
      <c r="J34" s="46">
        <f t="shared" si="32"/>
        <v>39370</v>
      </c>
      <c r="K34" s="46">
        <f t="shared" si="32"/>
        <v>41630</v>
      </c>
      <c r="L34" s="46">
        <f t="shared" si="32"/>
        <v>43890</v>
      </c>
      <c r="M34" s="46">
        <f t="shared" si="32"/>
        <v>46150</v>
      </c>
      <c r="N34" s="46">
        <f t="shared" si="32"/>
        <v>48410</v>
      </c>
      <c r="O34" s="46">
        <f t="shared" si="32"/>
        <v>50670</v>
      </c>
      <c r="P34" s="46">
        <f t="shared" si="32"/>
        <v>52930</v>
      </c>
      <c r="Q34" s="46">
        <f t="shared" si="32"/>
        <v>55190</v>
      </c>
      <c r="R34" s="46">
        <f t="shared" si="32"/>
        <v>57450</v>
      </c>
      <c r="S34" s="46">
        <f t="shared" si="32"/>
        <v>59710</v>
      </c>
      <c r="T34" s="46">
        <f t="shared" si="32"/>
        <v>61970</v>
      </c>
      <c r="U34" s="46">
        <f t="shared" si="32"/>
        <v>64230</v>
      </c>
      <c r="V34" s="46">
        <f t="shared" si="32"/>
        <v>66490</v>
      </c>
      <c r="W34" s="46">
        <f t="shared" si="32"/>
        <v>68750</v>
      </c>
      <c r="X34" s="46">
        <f t="shared" si="32"/>
        <v>71010</v>
      </c>
      <c r="Y34" s="46">
        <f t="shared" si="32"/>
        <v>73270</v>
      </c>
      <c r="Z34" s="46">
        <f t="shared" si="32"/>
        <v>75530</v>
      </c>
      <c r="AA34" s="46">
        <f t="shared" si="32"/>
        <v>77790</v>
      </c>
      <c r="AB34" s="46">
        <f t="shared" si="32"/>
        <v>80050</v>
      </c>
      <c r="AC34" s="46">
        <f t="shared" si="32"/>
        <v>82310</v>
      </c>
      <c r="AD34" s="46">
        <f t="shared" si="32"/>
        <v>84570</v>
      </c>
      <c r="AE34" s="46">
        <f t="shared" si="32"/>
        <v>86830</v>
      </c>
      <c r="AF34" s="46">
        <f t="shared" si="32"/>
        <v>89090</v>
      </c>
      <c r="AG34" s="46">
        <f t="shared" si="32"/>
        <v>91350</v>
      </c>
      <c r="AH34" s="46">
        <f t="shared" si="32"/>
        <v>93610</v>
      </c>
      <c r="AI34" s="46">
        <f t="shared" si="32"/>
        <v>95870</v>
      </c>
    </row>
    <row r="35" spans="1:35" ht="10.5" customHeight="1">
      <c r="A35" s="91">
        <v>17</v>
      </c>
      <c r="B35" s="33">
        <f>$B$3</f>
        <v>2017</v>
      </c>
      <c r="C35" s="47">
        <f>'Basic Pay Scales'!C21</f>
        <v>30370</v>
      </c>
      <c r="D35" s="47">
        <f>'Basic Pay Scales'!D21</f>
        <v>2300</v>
      </c>
      <c r="E35" s="48">
        <f t="shared" ref="E35:E40" si="33">C35+D35*20</f>
        <v>76370</v>
      </c>
      <c r="F35" s="49">
        <f t="shared" ref="F35:Y35" si="34">$C$35+$D$35*F$2</f>
        <v>32670</v>
      </c>
      <c r="G35" s="49">
        <f t="shared" si="34"/>
        <v>34970</v>
      </c>
      <c r="H35" s="49">
        <f t="shared" si="34"/>
        <v>37270</v>
      </c>
      <c r="I35" s="49">
        <f t="shared" si="34"/>
        <v>39570</v>
      </c>
      <c r="J35" s="49">
        <f t="shared" si="34"/>
        <v>41870</v>
      </c>
      <c r="K35" s="49">
        <f t="shared" si="34"/>
        <v>44170</v>
      </c>
      <c r="L35" s="49">
        <f t="shared" si="34"/>
        <v>46470</v>
      </c>
      <c r="M35" s="49">
        <f t="shared" si="34"/>
        <v>48770</v>
      </c>
      <c r="N35" s="49">
        <f t="shared" si="34"/>
        <v>51070</v>
      </c>
      <c r="O35" s="49">
        <f t="shared" si="34"/>
        <v>53370</v>
      </c>
      <c r="P35" s="49">
        <f t="shared" si="34"/>
        <v>55670</v>
      </c>
      <c r="Q35" s="49">
        <f t="shared" si="34"/>
        <v>57970</v>
      </c>
      <c r="R35" s="49">
        <f t="shared" si="34"/>
        <v>60270</v>
      </c>
      <c r="S35" s="49">
        <f t="shared" si="34"/>
        <v>62570</v>
      </c>
      <c r="T35" s="49">
        <f t="shared" si="34"/>
        <v>64870</v>
      </c>
      <c r="U35" s="49">
        <f t="shared" si="34"/>
        <v>67170</v>
      </c>
      <c r="V35" s="49">
        <f t="shared" si="34"/>
        <v>69470</v>
      </c>
      <c r="W35" s="49">
        <f t="shared" si="34"/>
        <v>71770</v>
      </c>
      <c r="X35" s="49">
        <f t="shared" si="34"/>
        <v>74070</v>
      </c>
      <c r="Y35" s="49">
        <f t="shared" si="34"/>
        <v>76370</v>
      </c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1:35" ht="10.5" customHeight="1">
      <c r="A36" s="92"/>
      <c r="B36" s="33">
        <f>$B$4</f>
        <v>2022</v>
      </c>
      <c r="C36" s="37">
        <f>'Basic Pay Scales'!H21</f>
        <v>45070</v>
      </c>
      <c r="D36" s="37">
        <f>'Basic Pay Scales'!I21</f>
        <v>3420</v>
      </c>
      <c r="E36" s="38">
        <f t="shared" si="33"/>
        <v>113470</v>
      </c>
      <c r="F36" s="39">
        <f t="shared" ref="F36:Y36" si="35">$C$36+$D$36*F$2</f>
        <v>48490</v>
      </c>
      <c r="G36" s="39">
        <f t="shared" si="35"/>
        <v>51910</v>
      </c>
      <c r="H36" s="39">
        <f t="shared" si="35"/>
        <v>55330</v>
      </c>
      <c r="I36" s="39">
        <f t="shared" si="35"/>
        <v>58750</v>
      </c>
      <c r="J36" s="39">
        <f t="shared" si="35"/>
        <v>62170</v>
      </c>
      <c r="K36" s="39">
        <f t="shared" si="35"/>
        <v>65590</v>
      </c>
      <c r="L36" s="39">
        <f t="shared" si="35"/>
        <v>69010</v>
      </c>
      <c r="M36" s="39">
        <f t="shared" si="35"/>
        <v>72430</v>
      </c>
      <c r="N36" s="39">
        <f t="shared" si="35"/>
        <v>75850</v>
      </c>
      <c r="O36" s="39">
        <f t="shared" si="35"/>
        <v>79270</v>
      </c>
      <c r="P36" s="39">
        <f t="shared" si="35"/>
        <v>82690</v>
      </c>
      <c r="Q36" s="39">
        <f t="shared" si="35"/>
        <v>86110</v>
      </c>
      <c r="R36" s="39">
        <f t="shared" si="35"/>
        <v>89530</v>
      </c>
      <c r="S36" s="39">
        <f t="shared" si="35"/>
        <v>92950</v>
      </c>
      <c r="T36" s="39">
        <f t="shared" si="35"/>
        <v>96370</v>
      </c>
      <c r="U36" s="39">
        <f t="shared" si="35"/>
        <v>99790</v>
      </c>
      <c r="V36" s="39">
        <f t="shared" si="35"/>
        <v>103210</v>
      </c>
      <c r="W36" s="39">
        <f t="shared" si="35"/>
        <v>106630</v>
      </c>
      <c r="X36" s="39">
        <f t="shared" si="35"/>
        <v>110050</v>
      </c>
      <c r="Y36" s="39">
        <f t="shared" si="35"/>
        <v>113470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1"/>
    </row>
    <row r="37" spans="1:35" ht="10.5" customHeight="1">
      <c r="A37" s="93">
        <v>18</v>
      </c>
      <c r="B37" s="40">
        <f>$B$3</f>
        <v>2017</v>
      </c>
      <c r="C37" s="41">
        <f>'Basic Pay Scales'!C22</f>
        <v>38350</v>
      </c>
      <c r="D37" s="41">
        <f>'Basic Pay Scales'!D22</f>
        <v>2870</v>
      </c>
      <c r="E37" s="42">
        <f t="shared" si="33"/>
        <v>95750</v>
      </c>
      <c r="F37" s="43">
        <f t="shared" ref="F37:Y37" si="36">$C$37+$D$37*F$2</f>
        <v>41220</v>
      </c>
      <c r="G37" s="43">
        <f t="shared" si="36"/>
        <v>44090</v>
      </c>
      <c r="H37" s="43">
        <f t="shared" si="36"/>
        <v>46960</v>
      </c>
      <c r="I37" s="43">
        <f t="shared" si="36"/>
        <v>49830</v>
      </c>
      <c r="J37" s="43">
        <f t="shared" si="36"/>
        <v>52700</v>
      </c>
      <c r="K37" s="43">
        <f t="shared" si="36"/>
        <v>55570</v>
      </c>
      <c r="L37" s="43">
        <f t="shared" si="36"/>
        <v>58440</v>
      </c>
      <c r="M37" s="43">
        <f t="shared" si="36"/>
        <v>61310</v>
      </c>
      <c r="N37" s="43">
        <f t="shared" si="36"/>
        <v>64180</v>
      </c>
      <c r="O37" s="43">
        <f t="shared" si="36"/>
        <v>67050</v>
      </c>
      <c r="P37" s="43">
        <f t="shared" si="36"/>
        <v>69920</v>
      </c>
      <c r="Q37" s="43">
        <f t="shared" si="36"/>
        <v>72790</v>
      </c>
      <c r="R37" s="43">
        <f t="shared" si="36"/>
        <v>75660</v>
      </c>
      <c r="S37" s="43">
        <f t="shared" si="36"/>
        <v>78530</v>
      </c>
      <c r="T37" s="43">
        <f t="shared" si="36"/>
        <v>81400</v>
      </c>
      <c r="U37" s="43">
        <f t="shared" si="36"/>
        <v>84270</v>
      </c>
      <c r="V37" s="43">
        <f t="shared" si="36"/>
        <v>87140</v>
      </c>
      <c r="W37" s="43">
        <f t="shared" si="36"/>
        <v>90010</v>
      </c>
      <c r="X37" s="43">
        <f t="shared" si="36"/>
        <v>92880</v>
      </c>
      <c r="Y37" s="43">
        <f t="shared" si="36"/>
        <v>95750</v>
      </c>
      <c r="Z37" s="50"/>
      <c r="AA37" s="94" t="s">
        <v>39</v>
      </c>
      <c r="AB37" s="95"/>
      <c r="AC37" s="95"/>
      <c r="AD37" s="95"/>
      <c r="AE37" s="95"/>
      <c r="AF37" s="95"/>
      <c r="AG37" s="96"/>
      <c r="AH37" s="52"/>
      <c r="AI37" s="51"/>
    </row>
    <row r="38" spans="1:35" ht="10.5" customHeight="1">
      <c r="A38" s="92"/>
      <c r="B38" s="40">
        <f>$B$4</f>
        <v>2022</v>
      </c>
      <c r="C38" s="44">
        <f>'Basic Pay Scales'!H22</f>
        <v>56880</v>
      </c>
      <c r="D38" s="44">
        <f>'Basic Pay Scales'!I22</f>
        <v>4260</v>
      </c>
      <c r="E38" s="45">
        <f t="shared" si="33"/>
        <v>142080</v>
      </c>
      <c r="F38" s="46">
        <f t="shared" ref="F38:Y38" si="37">$C$38+$D$38*F$2</f>
        <v>61140</v>
      </c>
      <c r="G38" s="46">
        <f t="shared" si="37"/>
        <v>65400</v>
      </c>
      <c r="H38" s="46">
        <f t="shared" si="37"/>
        <v>69660</v>
      </c>
      <c r="I38" s="46">
        <f t="shared" si="37"/>
        <v>73920</v>
      </c>
      <c r="J38" s="46">
        <f t="shared" si="37"/>
        <v>78180</v>
      </c>
      <c r="K38" s="46">
        <f t="shared" si="37"/>
        <v>82440</v>
      </c>
      <c r="L38" s="46">
        <f t="shared" si="37"/>
        <v>86700</v>
      </c>
      <c r="M38" s="46">
        <f t="shared" si="37"/>
        <v>90960</v>
      </c>
      <c r="N38" s="46">
        <f t="shared" si="37"/>
        <v>95220</v>
      </c>
      <c r="O38" s="46">
        <f t="shared" si="37"/>
        <v>99480</v>
      </c>
      <c r="P38" s="46">
        <f t="shared" si="37"/>
        <v>103740</v>
      </c>
      <c r="Q38" s="46">
        <f t="shared" si="37"/>
        <v>108000</v>
      </c>
      <c r="R38" s="46">
        <f t="shared" si="37"/>
        <v>112260</v>
      </c>
      <c r="S38" s="46">
        <f t="shared" si="37"/>
        <v>116520</v>
      </c>
      <c r="T38" s="46">
        <f t="shared" si="37"/>
        <v>120780</v>
      </c>
      <c r="U38" s="46">
        <f t="shared" si="37"/>
        <v>125040</v>
      </c>
      <c r="V38" s="46">
        <f t="shared" si="37"/>
        <v>129300</v>
      </c>
      <c r="W38" s="46">
        <f t="shared" si="37"/>
        <v>133560</v>
      </c>
      <c r="X38" s="46">
        <f t="shared" si="37"/>
        <v>137820</v>
      </c>
      <c r="Y38" s="46">
        <f t="shared" si="37"/>
        <v>142080</v>
      </c>
      <c r="Z38" s="50"/>
      <c r="AA38" s="97"/>
      <c r="AB38" s="87"/>
      <c r="AC38" s="87"/>
      <c r="AD38" s="87"/>
      <c r="AE38" s="87"/>
      <c r="AF38" s="87"/>
      <c r="AG38" s="98"/>
      <c r="AH38" s="52"/>
      <c r="AI38" s="51"/>
    </row>
    <row r="39" spans="1:35" ht="10.5" customHeight="1">
      <c r="A39" s="91">
        <v>19</v>
      </c>
      <c r="B39" s="33">
        <f>$B$3</f>
        <v>2017</v>
      </c>
      <c r="C39" s="47">
        <f>'Basic Pay Scales'!C23</f>
        <v>59210</v>
      </c>
      <c r="D39" s="47">
        <f>'Basic Pay Scales'!D23</f>
        <v>3050</v>
      </c>
      <c r="E39" s="48">
        <f t="shared" si="33"/>
        <v>120210</v>
      </c>
      <c r="F39" s="49">
        <f t="shared" ref="F39:Y39" si="38">$C$39+$D$39*F$2</f>
        <v>62260</v>
      </c>
      <c r="G39" s="49">
        <f t="shared" si="38"/>
        <v>65310</v>
      </c>
      <c r="H39" s="49">
        <f t="shared" si="38"/>
        <v>68360</v>
      </c>
      <c r="I39" s="49">
        <f t="shared" si="38"/>
        <v>71410</v>
      </c>
      <c r="J39" s="49">
        <f t="shared" si="38"/>
        <v>74460</v>
      </c>
      <c r="K39" s="49">
        <f t="shared" si="38"/>
        <v>77510</v>
      </c>
      <c r="L39" s="49">
        <f t="shared" si="38"/>
        <v>80560</v>
      </c>
      <c r="M39" s="49">
        <f t="shared" si="38"/>
        <v>83610</v>
      </c>
      <c r="N39" s="49">
        <f t="shared" si="38"/>
        <v>86660</v>
      </c>
      <c r="O39" s="49">
        <f t="shared" si="38"/>
        <v>89710</v>
      </c>
      <c r="P39" s="49">
        <f t="shared" si="38"/>
        <v>92760</v>
      </c>
      <c r="Q39" s="49">
        <f t="shared" si="38"/>
        <v>95810</v>
      </c>
      <c r="R39" s="49">
        <f t="shared" si="38"/>
        <v>98860</v>
      </c>
      <c r="S39" s="49">
        <f t="shared" si="38"/>
        <v>101910</v>
      </c>
      <c r="T39" s="49">
        <f t="shared" si="38"/>
        <v>104960</v>
      </c>
      <c r="U39" s="49">
        <f t="shared" si="38"/>
        <v>108010</v>
      </c>
      <c r="V39" s="49">
        <f t="shared" si="38"/>
        <v>111060</v>
      </c>
      <c r="W39" s="49">
        <f t="shared" si="38"/>
        <v>114110</v>
      </c>
      <c r="X39" s="49">
        <f t="shared" si="38"/>
        <v>117160</v>
      </c>
      <c r="Y39" s="49">
        <f t="shared" si="38"/>
        <v>120210</v>
      </c>
      <c r="Z39" s="50"/>
      <c r="AA39" s="97"/>
      <c r="AB39" s="87"/>
      <c r="AC39" s="87"/>
      <c r="AD39" s="87"/>
      <c r="AE39" s="87"/>
      <c r="AF39" s="87"/>
      <c r="AG39" s="98"/>
      <c r="AH39" s="52"/>
      <c r="AI39" s="51"/>
    </row>
    <row r="40" spans="1:35" ht="10.5" customHeight="1">
      <c r="A40" s="92"/>
      <c r="B40" s="33">
        <f>$B$4</f>
        <v>2022</v>
      </c>
      <c r="C40" s="37">
        <f>'Basic Pay Scales'!H23</f>
        <v>87840</v>
      </c>
      <c r="D40" s="37">
        <f>'Basic Pay Scales'!I23</f>
        <v>4530</v>
      </c>
      <c r="E40" s="38">
        <f t="shared" si="33"/>
        <v>178440</v>
      </c>
      <c r="F40" s="39">
        <f t="shared" ref="F40:Y40" si="39">$C$40+$D$40*F$2</f>
        <v>92370</v>
      </c>
      <c r="G40" s="39">
        <f t="shared" si="39"/>
        <v>96900</v>
      </c>
      <c r="H40" s="39">
        <f t="shared" si="39"/>
        <v>101430</v>
      </c>
      <c r="I40" s="39">
        <f t="shared" si="39"/>
        <v>105960</v>
      </c>
      <c r="J40" s="39">
        <f t="shared" si="39"/>
        <v>110490</v>
      </c>
      <c r="K40" s="39">
        <f t="shared" si="39"/>
        <v>115020</v>
      </c>
      <c r="L40" s="39">
        <f t="shared" si="39"/>
        <v>119550</v>
      </c>
      <c r="M40" s="39">
        <f t="shared" si="39"/>
        <v>124080</v>
      </c>
      <c r="N40" s="39">
        <f t="shared" si="39"/>
        <v>128610</v>
      </c>
      <c r="O40" s="39">
        <f t="shared" si="39"/>
        <v>133140</v>
      </c>
      <c r="P40" s="39">
        <f t="shared" si="39"/>
        <v>137670</v>
      </c>
      <c r="Q40" s="39">
        <f t="shared" si="39"/>
        <v>142200</v>
      </c>
      <c r="R40" s="39">
        <f t="shared" si="39"/>
        <v>146730</v>
      </c>
      <c r="S40" s="39">
        <f t="shared" si="39"/>
        <v>151260</v>
      </c>
      <c r="T40" s="39">
        <f t="shared" si="39"/>
        <v>155790</v>
      </c>
      <c r="U40" s="39">
        <f t="shared" si="39"/>
        <v>160320</v>
      </c>
      <c r="V40" s="39">
        <f t="shared" si="39"/>
        <v>164850</v>
      </c>
      <c r="W40" s="39">
        <f t="shared" si="39"/>
        <v>169380</v>
      </c>
      <c r="X40" s="39">
        <f t="shared" si="39"/>
        <v>173910</v>
      </c>
      <c r="Y40" s="39">
        <f t="shared" si="39"/>
        <v>178440</v>
      </c>
      <c r="Z40" s="50"/>
      <c r="AA40" s="97"/>
      <c r="AB40" s="87"/>
      <c r="AC40" s="87"/>
      <c r="AD40" s="87"/>
      <c r="AE40" s="87"/>
      <c r="AF40" s="87"/>
      <c r="AG40" s="98"/>
      <c r="AH40" s="52"/>
      <c r="AI40" s="51"/>
    </row>
    <row r="41" spans="1:35" ht="10.5" customHeight="1">
      <c r="A41" s="93">
        <v>20</v>
      </c>
      <c r="B41" s="40">
        <f>$B$3</f>
        <v>2017</v>
      </c>
      <c r="C41" s="41">
        <f>'Basic Pay Scales'!C24</f>
        <v>69090</v>
      </c>
      <c r="D41" s="41">
        <f>'Basic Pay Scales'!D24</f>
        <v>4510</v>
      </c>
      <c r="E41" s="42">
        <f t="shared" ref="E41:E46" si="40">C41+D41*14</f>
        <v>132230</v>
      </c>
      <c r="F41" s="43">
        <f t="shared" ref="F41:S41" si="41">$C$41+$D$41*F$2</f>
        <v>73600</v>
      </c>
      <c r="G41" s="43">
        <f t="shared" si="41"/>
        <v>78110</v>
      </c>
      <c r="H41" s="43">
        <f t="shared" si="41"/>
        <v>82620</v>
      </c>
      <c r="I41" s="43">
        <f t="shared" si="41"/>
        <v>87130</v>
      </c>
      <c r="J41" s="43">
        <f t="shared" si="41"/>
        <v>91640</v>
      </c>
      <c r="K41" s="43">
        <f t="shared" si="41"/>
        <v>96150</v>
      </c>
      <c r="L41" s="43">
        <f t="shared" si="41"/>
        <v>100660</v>
      </c>
      <c r="M41" s="43">
        <f t="shared" si="41"/>
        <v>105170</v>
      </c>
      <c r="N41" s="43">
        <f t="shared" si="41"/>
        <v>109680</v>
      </c>
      <c r="O41" s="43">
        <f t="shared" si="41"/>
        <v>114190</v>
      </c>
      <c r="P41" s="43">
        <f t="shared" si="41"/>
        <v>118700</v>
      </c>
      <c r="Q41" s="43">
        <f t="shared" si="41"/>
        <v>123210</v>
      </c>
      <c r="R41" s="43">
        <f t="shared" si="41"/>
        <v>127720</v>
      </c>
      <c r="S41" s="43">
        <f t="shared" si="41"/>
        <v>132230</v>
      </c>
      <c r="T41" s="50"/>
      <c r="U41" s="50"/>
      <c r="V41" s="50"/>
      <c r="W41" s="50"/>
      <c r="X41" s="50"/>
      <c r="Y41" s="50"/>
      <c r="Z41" s="50"/>
      <c r="AA41" s="97"/>
      <c r="AB41" s="87"/>
      <c r="AC41" s="87"/>
      <c r="AD41" s="87"/>
      <c r="AE41" s="87"/>
      <c r="AF41" s="87"/>
      <c r="AG41" s="98"/>
      <c r="AH41" s="52"/>
      <c r="AI41" s="51"/>
    </row>
    <row r="42" spans="1:35" ht="10.5" customHeight="1">
      <c r="A42" s="92"/>
      <c r="B42" s="40">
        <f>$B$4</f>
        <v>2022</v>
      </c>
      <c r="C42" s="44">
        <f>'Basic Pay Scales'!H24</f>
        <v>102470</v>
      </c>
      <c r="D42" s="44">
        <f>'Basic Pay Scales'!I24</f>
        <v>6690</v>
      </c>
      <c r="E42" s="45">
        <f t="shared" si="40"/>
        <v>196130</v>
      </c>
      <c r="F42" s="46">
        <f t="shared" ref="F42:S42" si="42">$C$42+$D$42*F$2</f>
        <v>109160</v>
      </c>
      <c r="G42" s="46">
        <f t="shared" si="42"/>
        <v>115850</v>
      </c>
      <c r="H42" s="46">
        <f t="shared" si="42"/>
        <v>122540</v>
      </c>
      <c r="I42" s="46">
        <f t="shared" si="42"/>
        <v>129230</v>
      </c>
      <c r="J42" s="46">
        <f t="shared" si="42"/>
        <v>135920</v>
      </c>
      <c r="K42" s="46">
        <f t="shared" si="42"/>
        <v>142610</v>
      </c>
      <c r="L42" s="46">
        <f t="shared" si="42"/>
        <v>149300</v>
      </c>
      <c r="M42" s="46">
        <f t="shared" si="42"/>
        <v>155990</v>
      </c>
      <c r="N42" s="46">
        <f t="shared" si="42"/>
        <v>162680</v>
      </c>
      <c r="O42" s="46">
        <f t="shared" si="42"/>
        <v>169370</v>
      </c>
      <c r="P42" s="46">
        <f t="shared" si="42"/>
        <v>176060</v>
      </c>
      <c r="Q42" s="46">
        <f t="shared" si="42"/>
        <v>182750</v>
      </c>
      <c r="R42" s="46">
        <f t="shared" si="42"/>
        <v>189440</v>
      </c>
      <c r="S42" s="46">
        <f t="shared" si="42"/>
        <v>196130</v>
      </c>
      <c r="T42" s="50"/>
      <c r="U42" s="102"/>
      <c r="V42" s="95"/>
      <c r="W42" s="95"/>
      <c r="X42" s="95"/>
      <c r="Y42" s="96"/>
      <c r="Z42" s="50"/>
      <c r="AA42" s="97"/>
      <c r="AB42" s="87"/>
      <c r="AC42" s="87"/>
      <c r="AD42" s="87"/>
      <c r="AE42" s="87"/>
      <c r="AF42" s="87"/>
      <c r="AG42" s="98"/>
      <c r="AH42" s="52"/>
      <c r="AI42" s="51"/>
    </row>
    <row r="43" spans="1:35" ht="10.5" customHeight="1">
      <c r="A43" s="91">
        <v>21</v>
      </c>
      <c r="B43" s="33">
        <f>$B$3</f>
        <v>2017</v>
      </c>
      <c r="C43" s="47">
        <f>'Basic Pay Scales'!C25</f>
        <v>76720</v>
      </c>
      <c r="D43" s="47">
        <f>'Basic Pay Scales'!D25</f>
        <v>5000</v>
      </c>
      <c r="E43" s="48">
        <f t="shared" si="40"/>
        <v>146720</v>
      </c>
      <c r="F43" s="49">
        <f t="shared" ref="F43:S43" si="43">$C$43+$D$43*F$2</f>
        <v>81720</v>
      </c>
      <c r="G43" s="49">
        <f t="shared" si="43"/>
        <v>86720</v>
      </c>
      <c r="H43" s="49">
        <f t="shared" si="43"/>
        <v>91720</v>
      </c>
      <c r="I43" s="49">
        <f t="shared" si="43"/>
        <v>96720</v>
      </c>
      <c r="J43" s="49">
        <f t="shared" si="43"/>
        <v>101720</v>
      </c>
      <c r="K43" s="49">
        <f t="shared" si="43"/>
        <v>106720</v>
      </c>
      <c r="L43" s="49">
        <f t="shared" si="43"/>
        <v>111720</v>
      </c>
      <c r="M43" s="49">
        <f t="shared" si="43"/>
        <v>116720</v>
      </c>
      <c r="N43" s="49">
        <f t="shared" si="43"/>
        <v>121720</v>
      </c>
      <c r="O43" s="49">
        <f t="shared" si="43"/>
        <v>126720</v>
      </c>
      <c r="P43" s="49">
        <f t="shared" si="43"/>
        <v>131720</v>
      </c>
      <c r="Q43" s="49">
        <f t="shared" si="43"/>
        <v>136720</v>
      </c>
      <c r="R43" s="49">
        <f t="shared" si="43"/>
        <v>141720</v>
      </c>
      <c r="S43" s="49">
        <f t="shared" si="43"/>
        <v>146720</v>
      </c>
      <c r="T43" s="50"/>
      <c r="U43" s="97"/>
      <c r="V43" s="87"/>
      <c r="W43" s="87"/>
      <c r="X43" s="87"/>
      <c r="Y43" s="98"/>
      <c r="Z43" s="50"/>
      <c r="AA43" s="97"/>
      <c r="AB43" s="87"/>
      <c r="AC43" s="87"/>
      <c r="AD43" s="87"/>
      <c r="AE43" s="87"/>
      <c r="AF43" s="87"/>
      <c r="AG43" s="98"/>
      <c r="AH43" s="52"/>
      <c r="AI43" s="51"/>
    </row>
    <row r="44" spans="1:35" ht="10.5" customHeight="1">
      <c r="A44" s="92"/>
      <c r="B44" s="33">
        <f>$B$4</f>
        <v>2022</v>
      </c>
      <c r="C44" s="37">
        <f>'Basic Pay Scales'!H25</f>
        <v>113790</v>
      </c>
      <c r="D44" s="37">
        <f>'Basic Pay Scales'!I25</f>
        <v>7420</v>
      </c>
      <c r="E44" s="38">
        <f t="shared" si="40"/>
        <v>217670</v>
      </c>
      <c r="F44" s="39">
        <f t="shared" ref="F44:S44" si="44">$C$44+$D$44*F$2</f>
        <v>121210</v>
      </c>
      <c r="G44" s="39">
        <f t="shared" si="44"/>
        <v>128630</v>
      </c>
      <c r="H44" s="39">
        <f t="shared" si="44"/>
        <v>136050</v>
      </c>
      <c r="I44" s="39">
        <f t="shared" si="44"/>
        <v>143470</v>
      </c>
      <c r="J44" s="39">
        <f t="shared" si="44"/>
        <v>150890</v>
      </c>
      <c r="K44" s="39">
        <f t="shared" si="44"/>
        <v>158310</v>
      </c>
      <c r="L44" s="39">
        <f t="shared" si="44"/>
        <v>165730</v>
      </c>
      <c r="M44" s="39">
        <f t="shared" si="44"/>
        <v>173150</v>
      </c>
      <c r="N44" s="39">
        <f t="shared" si="44"/>
        <v>180570</v>
      </c>
      <c r="O44" s="39">
        <f t="shared" si="44"/>
        <v>187990</v>
      </c>
      <c r="P44" s="39">
        <f t="shared" si="44"/>
        <v>195410</v>
      </c>
      <c r="Q44" s="39">
        <f t="shared" si="44"/>
        <v>202830</v>
      </c>
      <c r="R44" s="39">
        <f t="shared" si="44"/>
        <v>210250</v>
      </c>
      <c r="S44" s="39">
        <f t="shared" si="44"/>
        <v>217670</v>
      </c>
      <c r="T44" s="50"/>
      <c r="U44" s="97"/>
      <c r="V44" s="87"/>
      <c r="W44" s="87"/>
      <c r="X44" s="87"/>
      <c r="Y44" s="98"/>
      <c r="Z44" s="50"/>
      <c r="AA44" s="99"/>
      <c r="AB44" s="100"/>
      <c r="AC44" s="100"/>
      <c r="AD44" s="100"/>
      <c r="AE44" s="100"/>
      <c r="AF44" s="100"/>
      <c r="AG44" s="101"/>
      <c r="AH44" s="52"/>
      <c r="AI44" s="51"/>
    </row>
    <row r="45" spans="1:35" ht="10.5" customHeight="1">
      <c r="A45" s="93">
        <v>22</v>
      </c>
      <c r="B45" s="40">
        <f>$B$3</f>
        <v>2017</v>
      </c>
      <c r="C45" s="41">
        <f>'Basic Pay Scales'!C26</f>
        <v>82380</v>
      </c>
      <c r="D45" s="41">
        <f>'Basic Pay Scales'!D26</f>
        <v>5870</v>
      </c>
      <c r="E45" s="42">
        <f t="shared" si="40"/>
        <v>164560</v>
      </c>
      <c r="F45" s="43">
        <f t="shared" ref="F45:S45" si="45">$C$45+$D$45*F$2</f>
        <v>88250</v>
      </c>
      <c r="G45" s="43">
        <f t="shared" si="45"/>
        <v>94120</v>
      </c>
      <c r="H45" s="43">
        <f t="shared" si="45"/>
        <v>99990</v>
      </c>
      <c r="I45" s="43">
        <f t="shared" si="45"/>
        <v>105860</v>
      </c>
      <c r="J45" s="43">
        <f t="shared" si="45"/>
        <v>111730</v>
      </c>
      <c r="K45" s="43">
        <f t="shared" si="45"/>
        <v>117600</v>
      </c>
      <c r="L45" s="43">
        <f t="shared" si="45"/>
        <v>123470</v>
      </c>
      <c r="M45" s="43">
        <f t="shared" si="45"/>
        <v>129340</v>
      </c>
      <c r="N45" s="43">
        <f t="shared" si="45"/>
        <v>135210</v>
      </c>
      <c r="O45" s="43">
        <f t="shared" si="45"/>
        <v>141080</v>
      </c>
      <c r="P45" s="43">
        <f t="shared" si="45"/>
        <v>146950</v>
      </c>
      <c r="Q45" s="43">
        <f t="shared" si="45"/>
        <v>152820</v>
      </c>
      <c r="R45" s="43">
        <f t="shared" si="45"/>
        <v>158690</v>
      </c>
      <c r="S45" s="43">
        <f t="shared" si="45"/>
        <v>164560</v>
      </c>
      <c r="T45" s="50"/>
      <c r="U45" s="99"/>
      <c r="V45" s="100"/>
      <c r="W45" s="100"/>
      <c r="X45" s="100"/>
      <c r="Y45" s="101"/>
      <c r="Z45" s="50"/>
      <c r="AA45" s="50"/>
      <c r="AB45" s="50"/>
      <c r="AC45" s="50"/>
      <c r="AD45" s="50"/>
      <c r="AE45" s="50"/>
      <c r="AF45" s="50"/>
      <c r="AG45" s="50"/>
      <c r="AH45" s="50"/>
      <c r="AI45" s="51"/>
    </row>
    <row r="46" spans="1:35" ht="10.5" customHeight="1">
      <c r="A46" s="92"/>
      <c r="B46" s="40">
        <f>$B$4</f>
        <v>2022</v>
      </c>
      <c r="C46" s="53">
        <f>'Basic Pay Scales'!H26</f>
        <v>122190</v>
      </c>
      <c r="D46" s="53">
        <f>'Basic Pay Scales'!I26</f>
        <v>8710</v>
      </c>
      <c r="E46" s="54">
        <f t="shared" si="40"/>
        <v>244130</v>
      </c>
      <c r="F46" s="55">
        <f t="shared" ref="F46:S46" si="46">$C$46+$D$46*F$2</f>
        <v>130900</v>
      </c>
      <c r="G46" s="55">
        <f t="shared" si="46"/>
        <v>139610</v>
      </c>
      <c r="H46" s="55">
        <f t="shared" si="46"/>
        <v>148320</v>
      </c>
      <c r="I46" s="55">
        <f t="shared" si="46"/>
        <v>157030</v>
      </c>
      <c r="J46" s="55">
        <f t="shared" si="46"/>
        <v>165740</v>
      </c>
      <c r="K46" s="55">
        <f t="shared" si="46"/>
        <v>174450</v>
      </c>
      <c r="L46" s="55">
        <f t="shared" si="46"/>
        <v>183160</v>
      </c>
      <c r="M46" s="55">
        <f t="shared" si="46"/>
        <v>191870</v>
      </c>
      <c r="N46" s="55">
        <f t="shared" si="46"/>
        <v>200580</v>
      </c>
      <c r="O46" s="55">
        <f t="shared" si="46"/>
        <v>209290</v>
      </c>
      <c r="P46" s="55">
        <f t="shared" si="46"/>
        <v>218000</v>
      </c>
      <c r="Q46" s="55">
        <f t="shared" si="46"/>
        <v>226710</v>
      </c>
      <c r="R46" s="55">
        <f t="shared" si="46"/>
        <v>235420</v>
      </c>
      <c r="S46" s="55">
        <f t="shared" si="46"/>
        <v>244130</v>
      </c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7"/>
    </row>
    <row r="47" spans="1:35" ht="10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ht="10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 ht="10.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 ht="10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 ht="10.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 ht="10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 ht="10.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 ht="10.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 ht="10.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 ht="10.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 ht="10.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 ht="10.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 ht="10.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 ht="10.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 ht="10.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 ht="10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 ht="10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 ht="10.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 ht="10.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 ht="10.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 ht="10.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 ht="10.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 ht="10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 ht="10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 ht="10.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 ht="10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 ht="10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 ht="10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 ht="10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 ht="10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 ht="10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 ht="10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 ht="10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 ht="10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 ht="10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 ht="10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 ht="10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 ht="10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 ht="10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 ht="10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 ht="10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 ht="10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 ht="10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 ht="10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 ht="10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 ht="10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 ht="10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 ht="10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 ht="10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 ht="10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 ht="10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 ht="10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 ht="10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 ht="10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</sheetData>
  <mergeCells count="25">
    <mergeCell ref="A23:A24"/>
    <mergeCell ref="A9:A10"/>
    <mergeCell ref="A11:A12"/>
    <mergeCell ref="A13:A14"/>
    <mergeCell ref="A15:A16"/>
    <mergeCell ref="A17:A18"/>
    <mergeCell ref="AA37:AG44"/>
    <mergeCell ref="U42:Y45"/>
    <mergeCell ref="A33:A34"/>
    <mergeCell ref="A35:A36"/>
    <mergeCell ref="A25:A26"/>
    <mergeCell ref="A43:A44"/>
    <mergeCell ref="A45:A46"/>
    <mergeCell ref="A37:A38"/>
    <mergeCell ref="A39:A40"/>
    <mergeCell ref="A41:A42"/>
    <mergeCell ref="A27:A28"/>
    <mergeCell ref="A29:A30"/>
    <mergeCell ref="A31:A32"/>
    <mergeCell ref="A1:AI1"/>
    <mergeCell ref="A3:A4"/>
    <mergeCell ref="A5:A6"/>
    <mergeCell ref="A7:A8"/>
    <mergeCell ref="A21:A22"/>
    <mergeCell ref="A19:A20"/>
  </mergeCells>
  <pageMargins left="0" right="0" top="0" bottom="0" header="0" footer="0"/>
  <pageSetup paperSize="5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100"/>
  <sheetViews>
    <sheetView workbookViewId="0"/>
  </sheetViews>
  <sheetFormatPr defaultColWidth="14.42578125" defaultRowHeight="15" customHeight="1"/>
  <cols>
    <col min="1" max="1" width="3.42578125" customWidth="1"/>
    <col min="2" max="2" width="9.28515625" customWidth="1"/>
    <col min="3" max="3" width="11" customWidth="1"/>
    <col min="4" max="4" width="9.42578125" customWidth="1"/>
    <col min="5" max="5" width="12.42578125" customWidth="1"/>
    <col min="6" max="7" width="9.28515625" customWidth="1"/>
    <col min="8" max="8" width="11" customWidth="1"/>
    <col min="9" max="9" width="9.42578125" customWidth="1"/>
    <col min="10" max="10" width="12.42578125" customWidth="1"/>
    <col min="11" max="11" width="9.28515625" customWidth="1"/>
  </cols>
  <sheetData>
    <row r="2" spans="2:11" ht="36">
      <c r="B2" s="86" t="s">
        <v>24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23.25">
      <c r="B3" s="85" t="s">
        <v>40</v>
      </c>
      <c r="C3" s="71"/>
      <c r="D3" s="71"/>
      <c r="E3" s="71"/>
      <c r="F3" s="72"/>
      <c r="G3" s="85" t="s">
        <v>41</v>
      </c>
      <c r="H3" s="71"/>
      <c r="I3" s="71"/>
      <c r="J3" s="71"/>
      <c r="K3" s="72"/>
    </row>
    <row r="4" spans="2:11" ht="18.75">
      <c r="B4" s="29" t="s">
        <v>0</v>
      </c>
      <c r="C4" s="29" t="s">
        <v>28</v>
      </c>
      <c r="D4" s="29" t="s">
        <v>29</v>
      </c>
      <c r="E4" s="29" t="s">
        <v>30</v>
      </c>
      <c r="F4" s="29" t="s">
        <v>31</v>
      </c>
      <c r="G4" s="29" t="s">
        <v>0</v>
      </c>
      <c r="H4" s="29" t="s">
        <v>28</v>
      </c>
      <c r="I4" s="29" t="s">
        <v>29</v>
      </c>
      <c r="J4" s="29" t="s">
        <v>30</v>
      </c>
      <c r="K4" s="29" t="s">
        <v>31</v>
      </c>
    </row>
    <row r="5" spans="2:11" ht="18.75">
      <c r="B5" s="29">
        <v>1</v>
      </c>
      <c r="C5" s="30">
        <v>6210</v>
      </c>
      <c r="D5" s="30">
        <v>195</v>
      </c>
      <c r="E5" s="30">
        <f t="shared" ref="E5:E26" si="0">C5+(D5*F5)</f>
        <v>12060</v>
      </c>
      <c r="F5" s="31">
        <v>30</v>
      </c>
      <c r="G5" s="29">
        <v>1</v>
      </c>
      <c r="H5" s="30">
        <v>7640</v>
      </c>
      <c r="I5" s="30">
        <v>240</v>
      </c>
      <c r="J5" s="30">
        <f t="shared" ref="J5:J26" si="1">H5+(I5*K5)</f>
        <v>14840</v>
      </c>
      <c r="K5" s="31">
        <v>30</v>
      </c>
    </row>
    <row r="6" spans="2:11" ht="18.75">
      <c r="B6" s="29">
        <v>2</v>
      </c>
      <c r="C6" s="30">
        <v>6335</v>
      </c>
      <c r="D6" s="30">
        <v>220</v>
      </c>
      <c r="E6" s="30">
        <f t="shared" si="0"/>
        <v>12935</v>
      </c>
      <c r="F6" s="31">
        <v>30</v>
      </c>
      <c r="G6" s="29">
        <v>2</v>
      </c>
      <c r="H6" s="30">
        <v>7790</v>
      </c>
      <c r="I6" s="30">
        <v>275</v>
      </c>
      <c r="J6" s="30">
        <f t="shared" si="1"/>
        <v>16040</v>
      </c>
      <c r="K6" s="31">
        <v>30</v>
      </c>
    </row>
    <row r="7" spans="2:11" ht="18.75">
      <c r="B7" s="29">
        <v>3</v>
      </c>
      <c r="C7" s="30">
        <v>6535</v>
      </c>
      <c r="D7" s="30">
        <v>260</v>
      </c>
      <c r="E7" s="30">
        <f t="shared" si="0"/>
        <v>14335</v>
      </c>
      <c r="F7" s="31">
        <v>30</v>
      </c>
      <c r="G7" s="29">
        <v>3</v>
      </c>
      <c r="H7" s="30">
        <v>8040</v>
      </c>
      <c r="I7" s="30">
        <v>325</v>
      </c>
      <c r="J7" s="30">
        <f t="shared" si="1"/>
        <v>17790</v>
      </c>
      <c r="K7" s="31">
        <v>30</v>
      </c>
    </row>
    <row r="8" spans="2:11" ht="18.75">
      <c r="B8" s="29">
        <v>4</v>
      </c>
      <c r="C8" s="30">
        <v>6730</v>
      </c>
      <c r="D8" s="30">
        <v>300</v>
      </c>
      <c r="E8" s="30">
        <f t="shared" si="0"/>
        <v>15730</v>
      </c>
      <c r="F8" s="31">
        <v>30</v>
      </c>
      <c r="G8" s="29">
        <v>4</v>
      </c>
      <c r="H8" s="30">
        <v>8280</v>
      </c>
      <c r="I8" s="30">
        <v>370</v>
      </c>
      <c r="J8" s="30">
        <f t="shared" si="1"/>
        <v>19380</v>
      </c>
      <c r="K8" s="31">
        <v>30</v>
      </c>
    </row>
    <row r="9" spans="2:11" ht="18.75">
      <c r="B9" s="29">
        <v>5</v>
      </c>
      <c r="C9" s="30">
        <v>6985</v>
      </c>
      <c r="D9" s="30">
        <v>340</v>
      </c>
      <c r="E9" s="30">
        <f t="shared" si="0"/>
        <v>17185</v>
      </c>
      <c r="F9" s="31">
        <v>30</v>
      </c>
      <c r="G9" s="29">
        <v>5</v>
      </c>
      <c r="H9" s="30">
        <v>8590</v>
      </c>
      <c r="I9" s="30">
        <v>420</v>
      </c>
      <c r="J9" s="30">
        <f t="shared" si="1"/>
        <v>21190</v>
      </c>
      <c r="K9" s="31">
        <v>30</v>
      </c>
    </row>
    <row r="10" spans="2:11" ht="18.75">
      <c r="B10" s="29">
        <v>6</v>
      </c>
      <c r="C10" s="30">
        <v>7235</v>
      </c>
      <c r="D10" s="30">
        <v>375</v>
      </c>
      <c r="E10" s="30">
        <f t="shared" si="0"/>
        <v>18485</v>
      </c>
      <c r="F10" s="31">
        <v>30</v>
      </c>
      <c r="G10" s="29">
        <v>6</v>
      </c>
      <c r="H10" s="30">
        <v>8900</v>
      </c>
      <c r="I10" s="30">
        <v>470</v>
      </c>
      <c r="J10" s="30">
        <f t="shared" si="1"/>
        <v>23000</v>
      </c>
      <c r="K10" s="31">
        <v>30</v>
      </c>
    </row>
    <row r="11" spans="2:11" ht="18.75">
      <c r="B11" s="29">
        <v>7</v>
      </c>
      <c r="C11" s="30">
        <v>7490</v>
      </c>
      <c r="D11" s="30">
        <v>415</v>
      </c>
      <c r="E11" s="30">
        <f t="shared" si="0"/>
        <v>19940</v>
      </c>
      <c r="F11" s="31">
        <v>30</v>
      </c>
      <c r="G11" s="29">
        <v>7</v>
      </c>
      <c r="H11" s="30">
        <v>9220</v>
      </c>
      <c r="I11" s="30">
        <v>510</v>
      </c>
      <c r="J11" s="30">
        <f t="shared" si="1"/>
        <v>24520</v>
      </c>
      <c r="K11" s="31">
        <v>30</v>
      </c>
    </row>
    <row r="12" spans="2:11" ht="18.75">
      <c r="B12" s="29">
        <v>8</v>
      </c>
      <c r="C12" s="30">
        <v>7750</v>
      </c>
      <c r="D12" s="30">
        <v>455</v>
      </c>
      <c r="E12" s="30">
        <f t="shared" si="0"/>
        <v>21400</v>
      </c>
      <c r="F12" s="31">
        <v>30</v>
      </c>
      <c r="G12" s="29">
        <v>8</v>
      </c>
      <c r="H12" s="30">
        <v>9540</v>
      </c>
      <c r="I12" s="30">
        <v>560</v>
      </c>
      <c r="J12" s="30">
        <f t="shared" si="1"/>
        <v>26340</v>
      </c>
      <c r="K12" s="31">
        <v>30</v>
      </c>
    </row>
    <row r="13" spans="2:11" ht="18.75">
      <c r="B13" s="29">
        <v>9</v>
      </c>
      <c r="C13" s="30">
        <v>8015</v>
      </c>
      <c r="D13" s="30">
        <v>495</v>
      </c>
      <c r="E13" s="30">
        <f t="shared" si="0"/>
        <v>22865</v>
      </c>
      <c r="F13" s="31">
        <v>30</v>
      </c>
      <c r="G13" s="29">
        <v>9</v>
      </c>
      <c r="H13" s="30">
        <v>9860</v>
      </c>
      <c r="I13" s="30">
        <v>610</v>
      </c>
      <c r="J13" s="30">
        <f t="shared" si="1"/>
        <v>28160</v>
      </c>
      <c r="K13" s="31">
        <v>30</v>
      </c>
    </row>
    <row r="14" spans="2:11" ht="18.75">
      <c r="B14" s="29">
        <v>10</v>
      </c>
      <c r="C14" s="30">
        <v>8275</v>
      </c>
      <c r="D14" s="30">
        <v>544</v>
      </c>
      <c r="E14" s="30">
        <f t="shared" si="0"/>
        <v>24595</v>
      </c>
      <c r="F14" s="31">
        <v>30</v>
      </c>
      <c r="G14" s="29">
        <v>10</v>
      </c>
      <c r="H14" s="30">
        <v>10180</v>
      </c>
      <c r="I14" s="30">
        <v>670</v>
      </c>
      <c r="J14" s="30">
        <f t="shared" si="1"/>
        <v>30280</v>
      </c>
      <c r="K14" s="31">
        <v>30</v>
      </c>
    </row>
    <row r="15" spans="2:11" ht="18.75">
      <c r="B15" s="29">
        <v>11</v>
      </c>
      <c r="C15" s="30">
        <v>8540</v>
      </c>
      <c r="D15" s="30">
        <v>595</v>
      </c>
      <c r="E15" s="30">
        <f t="shared" si="0"/>
        <v>26390</v>
      </c>
      <c r="F15" s="31">
        <v>30</v>
      </c>
      <c r="G15" s="29">
        <v>11</v>
      </c>
      <c r="H15" s="30">
        <v>10510</v>
      </c>
      <c r="I15" s="30">
        <v>740</v>
      </c>
      <c r="J15" s="30">
        <f t="shared" si="1"/>
        <v>32710</v>
      </c>
      <c r="K15" s="31">
        <v>30</v>
      </c>
    </row>
    <row r="16" spans="2:11" ht="18.75">
      <c r="B16" s="29">
        <v>12</v>
      </c>
      <c r="C16" s="30">
        <v>9055</v>
      </c>
      <c r="D16" s="30">
        <v>650</v>
      </c>
      <c r="E16" s="30">
        <f t="shared" si="0"/>
        <v>28555</v>
      </c>
      <c r="F16" s="31">
        <v>30</v>
      </c>
      <c r="G16" s="29">
        <v>12</v>
      </c>
      <c r="H16" s="30">
        <v>11140</v>
      </c>
      <c r="I16" s="30">
        <v>800</v>
      </c>
      <c r="J16" s="30">
        <f t="shared" si="1"/>
        <v>35140</v>
      </c>
      <c r="K16" s="31">
        <v>30</v>
      </c>
    </row>
    <row r="17" spans="2:11" ht="18.75">
      <c r="B17" s="29">
        <v>13</v>
      </c>
      <c r="C17" s="30">
        <v>9700</v>
      </c>
      <c r="D17" s="30">
        <v>715</v>
      </c>
      <c r="E17" s="30">
        <f t="shared" si="0"/>
        <v>31150</v>
      </c>
      <c r="F17" s="31">
        <v>30</v>
      </c>
      <c r="G17" s="29">
        <v>13</v>
      </c>
      <c r="H17" s="30">
        <v>11930</v>
      </c>
      <c r="I17" s="30">
        <v>880</v>
      </c>
      <c r="J17" s="30">
        <f t="shared" si="1"/>
        <v>38330</v>
      </c>
      <c r="K17" s="31">
        <v>30</v>
      </c>
    </row>
    <row r="18" spans="2:11" ht="18.75">
      <c r="B18" s="29">
        <v>14</v>
      </c>
      <c r="C18" s="30">
        <v>10340</v>
      </c>
      <c r="D18" s="30">
        <v>790</v>
      </c>
      <c r="E18" s="30">
        <f t="shared" si="0"/>
        <v>34040</v>
      </c>
      <c r="F18" s="31">
        <v>30</v>
      </c>
      <c r="G18" s="29">
        <v>14</v>
      </c>
      <c r="H18" s="30">
        <v>12720</v>
      </c>
      <c r="I18" s="30">
        <v>980</v>
      </c>
      <c r="J18" s="30">
        <f t="shared" si="1"/>
        <v>42120</v>
      </c>
      <c r="K18" s="31">
        <v>30</v>
      </c>
    </row>
    <row r="19" spans="2:11" ht="18.75">
      <c r="B19" s="29">
        <v>15</v>
      </c>
      <c r="C19" s="30">
        <v>10985</v>
      </c>
      <c r="D19" s="30">
        <v>905</v>
      </c>
      <c r="E19" s="30">
        <f t="shared" si="0"/>
        <v>38135</v>
      </c>
      <c r="F19" s="31">
        <v>30</v>
      </c>
      <c r="G19" s="29">
        <v>15</v>
      </c>
      <c r="H19" s="30">
        <v>13510</v>
      </c>
      <c r="I19" s="30">
        <v>1120</v>
      </c>
      <c r="J19" s="30">
        <f t="shared" si="1"/>
        <v>47110</v>
      </c>
      <c r="K19" s="31">
        <v>30</v>
      </c>
    </row>
    <row r="20" spans="2:11" ht="18.75">
      <c r="B20" s="29">
        <v>16</v>
      </c>
      <c r="C20" s="30">
        <v>12910</v>
      </c>
      <c r="D20" s="30">
        <v>1035</v>
      </c>
      <c r="E20" s="30">
        <f t="shared" si="0"/>
        <v>43960</v>
      </c>
      <c r="F20" s="31">
        <v>30</v>
      </c>
      <c r="G20" s="29">
        <v>16</v>
      </c>
      <c r="H20" s="30">
        <v>15880</v>
      </c>
      <c r="I20" s="30">
        <v>1280</v>
      </c>
      <c r="J20" s="30">
        <f t="shared" si="1"/>
        <v>54280</v>
      </c>
      <c r="K20" s="31">
        <v>30</v>
      </c>
    </row>
    <row r="21" spans="2:11" ht="15.75" customHeight="1">
      <c r="B21" s="29">
        <v>17</v>
      </c>
      <c r="C21" s="30">
        <v>20680</v>
      </c>
      <c r="D21" s="30">
        <v>1555</v>
      </c>
      <c r="E21" s="30">
        <f t="shared" si="0"/>
        <v>51780</v>
      </c>
      <c r="F21" s="31">
        <v>20</v>
      </c>
      <c r="G21" s="29">
        <v>17</v>
      </c>
      <c r="H21" s="30">
        <v>25440</v>
      </c>
      <c r="I21" s="30">
        <v>1930</v>
      </c>
      <c r="J21" s="30">
        <f t="shared" si="1"/>
        <v>64040</v>
      </c>
      <c r="K21" s="31">
        <v>20</v>
      </c>
    </row>
    <row r="22" spans="2:11" ht="15.75" customHeight="1">
      <c r="B22" s="29">
        <v>18</v>
      </c>
      <c r="C22" s="30">
        <v>25940</v>
      </c>
      <c r="D22" s="30">
        <v>1950</v>
      </c>
      <c r="E22" s="30">
        <f t="shared" si="0"/>
        <v>64940</v>
      </c>
      <c r="F22" s="31">
        <v>20</v>
      </c>
      <c r="G22" s="29">
        <v>18</v>
      </c>
      <c r="H22" s="30">
        <v>31890</v>
      </c>
      <c r="I22" s="30">
        <v>2400</v>
      </c>
      <c r="J22" s="30">
        <f t="shared" si="1"/>
        <v>79890</v>
      </c>
      <c r="K22" s="31">
        <v>20</v>
      </c>
    </row>
    <row r="23" spans="2:11" ht="15.75" customHeight="1">
      <c r="B23" s="29">
        <v>19</v>
      </c>
      <c r="C23" s="30">
        <v>40155</v>
      </c>
      <c r="D23" s="30">
        <v>2075</v>
      </c>
      <c r="E23" s="30">
        <f t="shared" si="0"/>
        <v>81655</v>
      </c>
      <c r="F23" s="31">
        <v>20</v>
      </c>
      <c r="G23" s="29">
        <v>19</v>
      </c>
      <c r="H23" s="30">
        <v>49370</v>
      </c>
      <c r="I23" s="30">
        <v>2560</v>
      </c>
      <c r="J23" s="30">
        <f t="shared" si="1"/>
        <v>100570</v>
      </c>
      <c r="K23" s="31">
        <v>20</v>
      </c>
    </row>
    <row r="24" spans="2:11" ht="15.75" customHeight="1">
      <c r="B24" s="29">
        <v>20</v>
      </c>
      <c r="C24" s="30">
        <v>46705</v>
      </c>
      <c r="D24" s="30">
        <v>3050</v>
      </c>
      <c r="E24" s="30">
        <f t="shared" si="0"/>
        <v>89405</v>
      </c>
      <c r="F24" s="31">
        <v>14</v>
      </c>
      <c r="G24" s="29">
        <v>20</v>
      </c>
      <c r="H24" s="30">
        <v>57410</v>
      </c>
      <c r="I24" s="30">
        <v>3750</v>
      </c>
      <c r="J24" s="30">
        <f t="shared" si="1"/>
        <v>109910</v>
      </c>
      <c r="K24" s="31">
        <v>14</v>
      </c>
    </row>
    <row r="25" spans="2:11" ht="15.75" customHeight="1">
      <c r="B25" s="29">
        <v>21</v>
      </c>
      <c r="C25" s="30">
        <v>51885</v>
      </c>
      <c r="D25" s="30">
        <v>3375</v>
      </c>
      <c r="E25" s="30">
        <f t="shared" si="0"/>
        <v>99135</v>
      </c>
      <c r="F25" s="31">
        <v>14</v>
      </c>
      <c r="G25" s="29">
        <v>21</v>
      </c>
      <c r="H25" s="30">
        <v>63780</v>
      </c>
      <c r="I25" s="30">
        <v>4150</v>
      </c>
      <c r="J25" s="30">
        <f t="shared" si="1"/>
        <v>121880</v>
      </c>
      <c r="K25" s="31">
        <v>14</v>
      </c>
    </row>
    <row r="26" spans="2:11" ht="15.75" customHeight="1">
      <c r="B26" s="29">
        <v>22</v>
      </c>
      <c r="C26" s="30">
        <v>55755</v>
      </c>
      <c r="D26" s="30">
        <v>3960</v>
      </c>
      <c r="E26" s="30">
        <f t="shared" si="0"/>
        <v>111195</v>
      </c>
      <c r="F26" s="31">
        <v>14</v>
      </c>
      <c r="G26" s="29">
        <v>22</v>
      </c>
      <c r="H26" s="30">
        <v>68540</v>
      </c>
      <c r="I26" s="30">
        <v>4870</v>
      </c>
      <c r="J26" s="30">
        <f t="shared" si="1"/>
        <v>136720</v>
      </c>
      <c r="K26" s="31">
        <v>14</v>
      </c>
    </row>
    <row r="27" spans="2:11" ht="15.75" customHeight="1"/>
    <row r="28" spans="2:11" ht="15.75" customHeight="1"/>
    <row r="29" spans="2:11" ht="15.75" customHeight="1"/>
    <row r="30" spans="2:11" ht="15.75" customHeight="1"/>
    <row r="31" spans="2:11" ht="15.75" customHeight="1"/>
    <row r="32" spans="2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2:K2"/>
    <mergeCell ref="B3:F3"/>
    <mergeCell ref="G3:K3"/>
  </mergeCells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 Slip</vt:lpstr>
      <vt:lpstr>Basic Pay Scales</vt:lpstr>
      <vt:lpstr>Revised Pay Scales Chart</vt:lpstr>
      <vt:lpstr>Basic Pay Scales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Irfan Qamar</dc:creator>
  <cp:lastModifiedBy>farhan naseer</cp:lastModifiedBy>
  <cp:lastPrinted>2022-07-22T10:30:44Z</cp:lastPrinted>
  <dcterms:created xsi:type="dcterms:W3CDTF">2012-10-20T11:21:11Z</dcterms:created>
  <dcterms:modified xsi:type="dcterms:W3CDTF">2022-07-24T14:10:10Z</dcterms:modified>
</cp:coreProperties>
</file>